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4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hared drives\ORA-CAE-SERA\ORA Website\Resources\Proposal\"/>
    </mc:Choice>
  </mc:AlternateContent>
  <xr:revisionPtr revIDLastSave="0" documentId="13_ncr:1_{3D099EA4-97AB-4AC9-9D46-0F255625ADE0}" xr6:coauthVersionLast="47" xr6:coauthVersionMax="47" xr10:uidLastSave="{00000000-0000-0000-0000-000000000000}"/>
  <bookViews>
    <workbookView xWindow="10755" yWindow="1230" windowWidth="31875" windowHeight="17745" tabRatio="766" xr2:uid="{00000000-000D-0000-FFFF-FFFF00000000}"/>
  </bookViews>
  <sheets>
    <sheet name="Detailed Budget" sheetId="1" r:id="rId1"/>
    <sheet name="Domestic Travel" sheetId="34" r:id="rId2"/>
    <sheet name="Foreign Travel" sheetId="35" r:id="rId3"/>
    <sheet name="Cost Share Budget" sheetId="33" r:id="rId4"/>
    <sheet name="Subawards" sheetId="30" r:id="rId5"/>
    <sheet name="Lists" sheetId="27" r:id="rId6"/>
  </sheets>
  <definedNames>
    <definedName name="_xlnm._FilterDatabase" localSheetId="5" hidden="1">Lists!#REF!</definedName>
    <definedName name="Base">Lists!$D$2:$D$4</definedName>
    <definedName name="Function">Lists!$B$2:$B$4</definedName>
    <definedName name="Location">Lists!$C$2:$C$3</definedName>
    <definedName name="RolesList">Lists!$A$2:$A$16</definedName>
  </definedNames>
  <calcPr calcId="191029" fullPrecision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37" i="1" l="1"/>
  <c r="U37" i="1"/>
  <c r="Q37" i="1"/>
  <c r="M37" i="1"/>
  <c r="Y35" i="33"/>
  <c r="U35" i="33"/>
  <c r="Q35" i="33"/>
  <c r="M35" i="33"/>
  <c r="N38" i="33"/>
  <c r="AA37" i="1"/>
  <c r="I35" i="1"/>
  <c r="O80" i="35"/>
  <c r="K80" i="35"/>
  <c r="G80" i="35"/>
  <c r="C80" i="35"/>
  <c r="O64" i="35"/>
  <c r="K64" i="35"/>
  <c r="G64" i="35"/>
  <c r="C64" i="35"/>
  <c r="O48" i="35"/>
  <c r="K48" i="35"/>
  <c r="G48" i="35"/>
  <c r="C48" i="35"/>
  <c r="O32" i="35"/>
  <c r="K32" i="35"/>
  <c r="G32" i="35"/>
  <c r="C32" i="35"/>
  <c r="O80" i="34"/>
  <c r="K80" i="34"/>
  <c r="G80" i="34"/>
  <c r="C80" i="34"/>
  <c r="O64" i="34"/>
  <c r="K64" i="34"/>
  <c r="G64" i="34"/>
  <c r="C64" i="34"/>
  <c r="O48" i="34"/>
  <c r="K48" i="34"/>
  <c r="G48" i="34"/>
  <c r="C48" i="34"/>
  <c r="O32" i="34"/>
  <c r="K32" i="34"/>
  <c r="G32" i="34"/>
  <c r="C32" i="34"/>
  <c r="I34" i="1"/>
  <c r="C34" i="34"/>
  <c r="C50" i="34"/>
  <c r="C66" i="34"/>
  <c r="C82" i="34"/>
  <c r="C84" i="34"/>
  <c r="C34" i="35"/>
  <c r="C50" i="35"/>
  <c r="C66" i="35"/>
  <c r="C82" i="35"/>
  <c r="C84" i="35"/>
  <c r="J33" i="1"/>
  <c r="M34" i="1"/>
  <c r="M35" i="1"/>
  <c r="N33" i="1"/>
  <c r="Q34" i="1"/>
  <c r="Q35" i="1"/>
  <c r="R33" i="1"/>
  <c r="U34" i="1"/>
  <c r="U35" i="1"/>
  <c r="V33" i="1"/>
  <c r="Y34" i="1"/>
  <c r="Y35" i="1"/>
  <c r="Z33" i="1"/>
  <c r="AA33" i="1"/>
  <c r="AA35" i="1"/>
  <c r="AA34" i="1"/>
  <c r="N40" i="1"/>
  <c r="I9" i="1"/>
  <c r="M9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N29" i="1"/>
  <c r="N45" i="1"/>
  <c r="R40" i="1"/>
  <c r="Q9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R29" i="1"/>
  <c r="R45" i="1"/>
  <c r="V40" i="1"/>
  <c r="U9" i="1"/>
  <c r="U17" i="1"/>
  <c r="V17" i="1"/>
  <c r="U18" i="1"/>
  <c r="V18" i="1"/>
  <c r="U19" i="1"/>
  <c r="V19" i="1"/>
  <c r="U20" i="1"/>
  <c r="V20" i="1"/>
  <c r="U21" i="1"/>
  <c r="V21" i="1"/>
  <c r="U22" i="1"/>
  <c r="V22" i="1"/>
  <c r="U23" i="1"/>
  <c r="V23" i="1"/>
  <c r="U24" i="1"/>
  <c r="V24" i="1"/>
  <c r="U25" i="1"/>
  <c r="V25" i="1"/>
  <c r="U26" i="1"/>
  <c r="V26" i="1"/>
  <c r="U27" i="1"/>
  <c r="V27" i="1"/>
  <c r="U28" i="1"/>
  <c r="V28" i="1"/>
  <c r="V29" i="1"/>
  <c r="V45" i="1"/>
  <c r="Z40" i="1"/>
  <c r="Y9" i="1"/>
  <c r="Y17" i="1"/>
  <c r="Z17" i="1"/>
  <c r="Y18" i="1"/>
  <c r="Z18" i="1"/>
  <c r="Y19" i="1"/>
  <c r="Z19" i="1"/>
  <c r="Y20" i="1"/>
  <c r="Z20" i="1"/>
  <c r="Y21" i="1"/>
  <c r="Z21" i="1"/>
  <c r="Y22" i="1"/>
  <c r="Z22" i="1"/>
  <c r="Y23" i="1"/>
  <c r="Z23" i="1"/>
  <c r="Y24" i="1"/>
  <c r="Z24" i="1"/>
  <c r="Y25" i="1"/>
  <c r="Z25" i="1"/>
  <c r="Y26" i="1"/>
  <c r="Z26" i="1"/>
  <c r="Y27" i="1"/>
  <c r="Z27" i="1"/>
  <c r="Y28" i="1"/>
  <c r="Z28" i="1"/>
  <c r="Z29" i="1"/>
  <c r="Z45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J29" i="1"/>
  <c r="J45" i="1"/>
  <c r="AA45" i="1"/>
  <c r="C72" i="35"/>
  <c r="C73" i="35"/>
  <c r="C74" i="35"/>
  <c r="C75" i="35"/>
  <c r="C76" i="35"/>
  <c r="C77" i="35"/>
  <c r="C78" i="35"/>
  <c r="G72" i="35"/>
  <c r="G73" i="35"/>
  <c r="G74" i="35"/>
  <c r="G75" i="35"/>
  <c r="G76" i="35"/>
  <c r="G77" i="35"/>
  <c r="G78" i="35"/>
  <c r="K72" i="35"/>
  <c r="K73" i="35"/>
  <c r="K74" i="35"/>
  <c r="K75" i="35"/>
  <c r="K76" i="35"/>
  <c r="K77" i="35"/>
  <c r="K78" i="35"/>
  <c r="O72" i="35"/>
  <c r="O73" i="35"/>
  <c r="O74" i="35"/>
  <c r="O75" i="35"/>
  <c r="O76" i="35"/>
  <c r="O77" i="35"/>
  <c r="O78" i="35"/>
  <c r="C56" i="35"/>
  <c r="C57" i="35"/>
  <c r="C58" i="35"/>
  <c r="C59" i="35"/>
  <c r="C60" i="35"/>
  <c r="C61" i="35"/>
  <c r="C62" i="35"/>
  <c r="G56" i="35"/>
  <c r="G57" i="35"/>
  <c r="G58" i="35"/>
  <c r="G59" i="35"/>
  <c r="G60" i="35"/>
  <c r="G61" i="35"/>
  <c r="G62" i="35"/>
  <c r="K56" i="35"/>
  <c r="K57" i="35"/>
  <c r="K58" i="35"/>
  <c r="K59" i="35"/>
  <c r="K60" i="35"/>
  <c r="K61" i="35"/>
  <c r="K62" i="35"/>
  <c r="O56" i="35"/>
  <c r="O57" i="35"/>
  <c r="O58" i="35"/>
  <c r="O59" i="35"/>
  <c r="O60" i="35"/>
  <c r="O61" i="35"/>
  <c r="O62" i="35"/>
  <c r="C72" i="34"/>
  <c r="C73" i="34"/>
  <c r="C74" i="34"/>
  <c r="C75" i="34"/>
  <c r="C76" i="34"/>
  <c r="C77" i="34"/>
  <c r="C78" i="34"/>
  <c r="G72" i="34"/>
  <c r="G73" i="34"/>
  <c r="G74" i="34"/>
  <c r="G75" i="34"/>
  <c r="G76" i="34"/>
  <c r="G77" i="34"/>
  <c r="G78" i="34"/>
  <c r="K72" i="34"/>
  <c r="K73" i="34"/>
  <c r="K74" i="34"/>
  <c r="K75" i="34"/>
  <c r="K76" i="34"/>
  <c r="K77" i="34"/>
  <c r="K78" i="34"/>
  <c r="O72" i="34"/>
  <c r="O73" i="34"/>
  <c r="O74" i="34"/>
  <c r="O75" i="34"/>
  <c r="O76" i="34"/>
  <c r="O77" i="34"/>
  <c r="O78" i="34"/>
  <c r="C56" i="34"/>
  <c r="C57" i="34"/>
  <c r="C58" i="34"/>
  <c r="C59" i="34"/>
  <c r="C60" i="34"/>
  <c r="C61" i="34"/>
  <c r="C62" i="34"/>
  <c r="G56" i="34"/>
  <c r="G57" i="34"/>
  <c r="G58" i="34"/>
  <c r="G59" i="34"/>
  <c r="G60" i="34"/>
  <c r="G61" i="34"/>
  <c r="G62" i="34"/>
  <c r="K56" i="34"/>
  <c r="K57" i="34"/>
  <c r="K58" i="34"/>
  <c r="K59" i="34"/>
  <c r="K60" i="34"/>
  <c r="K61" i="34"/>
  <c r="K62" i="34"/>
  <c r="O56" i="34"/>
  <c r="O57" i="34"/>
  <c r="O58" i="34"/>
  <c r="O59" i="34"/>
  <c r="O60" i="34"/>
  <c r="O61" i="34"/>
  <c r="O62" i="34"/>
  <c r="C8" i="34"/>
  <c r="C9" i="34"/>
  <c r="C10" i="34"/>
  <c r="C11" i="34"/>
  <c r="C12" i="34"/>
  <c r="C13" i="34"/>
  <c r="C14" i="34"/>
  <c r="C16" i="34"/>
  <c r="G8" i="34"/>
  <c r="G9" i="34"/>
  <c r="G10" i="34"/>
  <c r="G11" i="34"/>
  <c r="G12" i="34"/>
  <c r="G13" i="34"/>
  <c r="G14" i="34"/>
  <c r="G16" i="34"/>
  <c r="K8" i="34"/>
  <c r="K9" i="34"/>
  <c r="K10" i="34"/>
  <c r="K11" i="34"/>
  <c r="K12" i="34"/>
  <c r="K13" i="34"/>
  <c r="K14" i="34"/>
  <c r="K16" i="34"/>
  <c r="O8" i="34"/>
  <c r="O9" i="34"/>
  <c r="O10" i="34"/>
  <c r="O11" i="34"/>
  <c r="O12" i="34"/>
  <c r="O13" i="34"/>
  <c r="O14" i="34"/>
  <c r="O16" i="34"/>
  <c r="C18" i="34"/>
  <c r="C8" i="35"/>
  <c r="C9" i="35"/>
  <c r="C10" i="35"/>
  <c r="C11" i="35"/>
  <c r="C12" i="35"/>
  <c r="C13" i="35"/>
  <c r="C14" i="35"/>
  <c r="C16" i="35"/>
  <c r="G8" i="35"/>
  <c r="G9" i="35"/>
  <c r="G10" i="35"/>
  <c r="G11" i="35"/>
  <c r="G12" i="35"/>
  <c r="G13" i="35"/>
  <c r="G14" i="35"/>
  <c r="G16" i="35"/>
  <c r="K8" i="35"/>
  <c r="K9" i="35"/>
  <c r="K10" i="35"/>
  <c r="K11" i="35"/>
  <c r="K12" i="35"/>
  <c r="K13" i="35"/>
  <c r="K14" i="35"/>
  <c r="K16" i="35"/>
  <c r="O8" i="35"/>
  <c r="O9" i="35"/>
  <c r="O10" i="35"/>
  <c r="O11" i="35"/>
  <c r="O12" i="35"/>
  <c r="O13" i="35"/>
  <c r="O14" i="35"/>
  <c r="O16" i="35"/>
  <c r="C18" i="35"/>
  <c r="C24" i="35"/>
  <c r="C25" i="35"/>
  <c r="C26" i="35"/>
  <c r="C27" i="35"/>
  <c r="C28" i="35"/>
  <c r="C29" i="35"/>
  <c r="C30" i="35"/>
  <c r="G24" i="35"/>
  <c r="G25" i="35"/>
  <c r="G26" i="35"/>
  <c r="G27" i="35"/>
  <c r="G28" i="35"/>
  <c r="G29" i="35"/>
  <c r="G30" i="35"/>
  <c r="K24" i="35"/>
  <c r="K25" i="35"/>
  <c r="K26" i="35"/>
  <c r="K27" i="35"/>
  <c r="K28" i="35"/>
  <c r="K29" i="35"/>
  <c r="K30" i="35"/>
  <c r="O24" i="35"/>
  <c r="O25" i="35"/>
  <c r="O26" i="35"/>
  <c r="O27" i="35"/>
  <c r="O28" i="35"/>
  <c r="O29" i="35"/>
  <c r="O30" i="35"/>
  <c r="C40" i="35"/>
  <c r="C41" i="35"/>
  <c r="C42" i="35"/>
  <c r="C43" i="35"/>
  <c r="C44" i="35"/>
  <c r="C45" i="35"/>
  <c r="C46" i="35"/>
  <c r="G40" i="35"/>
  <c r="G41" i="35"/>
  <c r="G42" i="35"/>
  <c r="G43" i="35"/>
  <c r="G44" i="35"/>
  <c r="G45" i="35"/>
  <c r="G46" i="35"/>
  <c r="K40" i="35"/>
  <c r="K41" i="35"/>
  <c r="K42" i="35"/>
  <c r="K43" i="35"/>
  <c r="K44" i="35"/>
  <c r="K45" i="35"/>
  <c r="K46" i="35"/>
  <c r="O40" i="35"/>
  <c r="O41" i="35"/>
  <c r="O42" i="35"/>
  <c r="O43" i="35"/>
  <c r="O44" i="35"/>
  <c r="O45" i="35"/>
  <c r="O46" i="35"/>
  <c r="C24" i="34"/>
  <c r="C25" i="34"/>
  <c r="C26" i="34"/>
  <c r="C27" i="34"/>
  <c r="C28" i="34"/>
  <c r="C29" i="34"/>
  <c r="C30" i="34"/>
  <c r="G24" i="34"/>
  <c r="G25" i="34"/>
  <c r="G26" i="34"/>
  <c r="G27" i="34"/>
  <c r="G28" i="34"/>
  <c r="G29" i="34"/>
  <c r="G30" i="34"/>
  <c r="K24" i="34"/>
  <c r="K25" i="34"/>
  <c r="K26" i="34"/>
  <c r="K27" i="34"/>
  <c r="K28" i="34"/>
  <c r="K29" i="34"/>
  <c r="K30" i="34"/>
  <c r="O24" i="34"/>
  <c r="O25" i="34"/>
  <c r="O26" i="34"/>
  <c r="O27" i="34"/>
  <c r="O28" i="34"/>
  <c r="O29" i="34"/>
  <c r="O30" i="34"/>
  <c r="C40" i="34"/>
  <c r="C41" i="34"/>
  <c r="C42" i="34"/>
  <c r="C43" i="34"/>
  <c r="C44" i="34"/>
  <c r="C45" i="34"/>
  <c r="C46" i="34"/>
  <c r="G40" i="34"/>
  <c r="G41" i="34"/>
  <c r="G42" i="34"/>
  <c r="G43" i="34"/>
  <c r="G44" i="34"/>
  <c r="G45" i="34"/>
  <c r="G46" i="34"/>
  <c r="K40" i="34"/>
  <c r="K41" i="34"/>
  <c r="K42" i="34"/>
  <c r="K43" i="34"/>
  <c r="K44" i="34"/>
  <c r="K45" i="34"/>
  <c r="K46" i="34"/>
  <c r="O40" i="34"/>
  <c r="O41" i="34"/>
  <c r="O42" i="34"/>
  <c r="O43" i="34"/>
  <c r="O44" i="34"/>
  <c r="O45" i="34"/>
  <c r="O46" i="34"/>
  <c r="D12" i="1"/>
  <c r="D9" i="1"/>
  <c r="D10" i="1"/>
  <c r="D14" i="1"/>
  <c r="F17" i="1"/>
  <c r="H17" i="1"/>
  <c r="F18" i="1"/>
  <c r="H18" i="1"/>
  <c r="F19" i="1"/>
  <c r="H19" i="1"/>
  <c r="F20" i="1"/>
  <c r="H20" i="1"/>
  <c r="F21" i="1"/>
  <c r="H21" i="1"/>
  <c r="F23" i="1"/>
  <c r="H23" i="1"/>
  <c r="F24" i="1"/>
  <c r="H24" i="1"/>
  <c r="F25" i="1"/>
  <c r="H25" i="1"/>
  <c r="F26" i="1"/>
  <c r="H26" i="1"/>
  <c r="F27" i="1"/>
  <c r="H27" i="1"/>
  <c r="F28" i="1"/>
  <c r="H28" i="1"/>
  <c r="G48" i="1"/>
  <c r="D14" i="33"/>
  <c r="H51" i="1"/>
  <c r="W51" i="1"/>
  <c r="I9" i="33"/>
  <c r="M9" i="33"/>
  <c r="M13" i="33"/>
  <c r="Q13" i="33"/>
  <c r="U13" i="33"/>
  <c r="Y13" i="33"/>
  <c r="M12" i="33"/>
  <c r="Q12" i="33"/>
  <c r="U12" i="33"/>
  <c r="Y12" i="33"/>
  <c r="D12" i="33"/>
  <c r="F22" i="33"/>
  <c r="M11" i="33"/>
  <c r="Q11" i="33"/>
  <c r="U11" i="33"/>
  <c r="Y11" i="33"/>
  <c r="D11" i="33"/>
  <c r="Q10" i="33"/>
  <c r="U10" i="33"/>
  <c r="Y10" i="33"/>
  <c r="M10" i="33"/>
  <c r="D9" i="33"/>
  <c r="D10" i="33"/>
  <c r="H53" i="33"/>
  <c r="J40" i="1"/>
  <c r="G51" i="1"/>
  <c r="K18" i="1"/>
  <c r="O18" i="1"/>
  <c r="S18" i="1"/>
  <c r="K19" i="1"/>
  <c r="O19" i="1"/>
  <c r="S19" i="1"/>
  <c r="Z30" i="1"/>
  <c r="D12" i="30"/>
  <c r="D16" i="30"/>
  <c r="E12" i="30"/>
  <c r="E16" i="30"/>
  <c r="F12" i="30"/>
  <c r="F16" i="30"/>
  <c r="G12" i="30"/>
  <c r="G16" i="30"/>
  <c r="H12" i="30"/>
  <c r="H16" i="30"/>
  <c r="D27" i="30"/>
  <c r="D31" i="30"/>
  <c r="E27" i="30"/>
  <c r="E31" i="30"/>
  <c r="F27" i="30"/>
  <c r="G27" i="30"/>
  <c r="G31" i="30"/>
  <c r="H27" i="30"/>
  <c r="H31" i="30"/>
  <c r="D42" i="30"/>
  <c r="D46" i="30"/>
  <c r="E42" i="30"/>
  <c r="I42" i="30"/>
  <c r="E46" i="30"/>
  <c r="E45" i="30"/>
  <c r="F42" i="30"/>
  <c r="F46" i="30"/>
  <c r="G42" i="30"/>
  <c r="G46" i="30"/>
  <c r="H42" i="30"/>
  <c r="H46" i="30"/>
  <c r="D44" i="30"/>
  <c r="E44" i="30"/>
  <c r="D57" i="30"/>
  <c r="E57" i="30"/>
  <c r="E61" i="30"/>
  <c r="F57" i="30"/>
  <c r="F61" i="30"/>
  <c r="G57" i="30"/>
  <c r="G61" i="30"/>
  <c r="H57" i="30"/>
  <c r="H61" i="30"/>
  <c r="D72" i="30"/>
  <c r="D76" i="30"/>
  <c r="E72" i="30"/>
  <c r="E76" i="30"/>
  <c r="F72" i="30"/>
  <c r="I72" i="30"/>
  <c r="G72" i="30"/>
  <c r="G76" i="30"/>
  <c r="H72" i="30"/>
  <c r="H76" i="30"/>
  <c r="D87" i="30"/>
  <c r="E87" i="30"/>
  <c r="E91" i="30"/>
  <c r="F87" i="30"/>
  <c r="F91" i="30"/>
  <c r="G87" i="30"/>
  <c r="G91" i="30"/>
  <c r="H87" i="30"/>
  <c r="H91" i="30"/>
  <c r="D102" i="30"/>
  <c r="D106" i="30"/>
  <c r="E105" i="30"/>
  <c r="E102" i="30"/>
  <c r="E106" i="30"/>
  <c r="F102" i="30"/>
  <c r="F106" i="30"/>
  <c r="G102" i="30"/>
  <c r="H102" i="30"/>
  <c r="H106" i="30"/>
  <c r="D117" i="30"/>
  <c r="D121" i="30"/>
  <c r="E117" i="30"/>
  <c r="E121" i="30"/>
  <c r="F117" i="30"/>
  <c r="F121" i="30"/>
  <c r="G117" i="30"/>
  <c r="G121" i="30"/>
  <c r="H117" i="30"/>
  <c r="H121" i="30"/>
  <c r="D132" i="30"/>
  <c r="E132" i="30"/>
  <c r="E136" i="30"/>
  <c r="F132" i="30"/>
  <c r="F136" i="30"/>
  <c r="G132" i="30"/>
  <c r="G136" i="30"/>
  <c r="H132" i="30"/>
  <c r="H136" i="30"/>
  <c r="D147" i="30"/>
  <c r="D151" i="30"/>
  <c r="E147" i="30"/>
  <c r="E151" i="30"/>
  <c r="F147" i="30"/>
  <c r="F151" i="30"/>
  <c r="G150" i="30"/>
  <c r="G147" i="30"/>
  <c r="G151" i="30"/>
  <c r="H147" i="30"/>
  <c r="H151" i="30"/>
  <c r="D149" i="30"/>
  <c r="H155" i="30"/>
  <c r="Y41" i="33"/>
  <c r="G155" i="30"/>
  <c r="U41" i="33"/>
  <c r="F155" i="30"/>
  <c r="Q41" i="33"/>
  <c r="E155" i="30"/>
  <c r="M41" i="33"/>
  <c r="D155" i="30"/>
  <c r="I41" i="33"/>
  <c r="G154" i="30"/>
  <c r="J38" i="33"/>
  <c r="M37" i="33"/>
  <c r="Q37" i="33"/>
  <c r="U37" i="33"/>
  <c r="Y37" i="33"/>
  <c r="M36" i="33"/>
  <c r="N33" i="33"/>
  <c r="R33" i="33"/>
  <c r="V33" i="33"/>
  <c r="Z33" i="33"/>
  <c r="N32" i="33"/>
  <c r="AA31" i="33"/>
  <c r="N30" i="33"/>
  <c r="AA30" i="33"/>
  <c r="R30" i="33"/>
  <c r="V30" i="33"/>
  <c r="Z30" i="33"/>
  <c r="K28" i="33"/>
  <c r="O28" i="33"/>
  <c r="S28" i="33"/>
  <c r="W28" i="33"/>
  <c r="K27" i="33"/>
  <c r="O27" i="33"/>
  <c r="S27" i="33"/>
  <c r="W27" i="33"/>
  <c r="K26" i="33"/>
  <c r="O26" i="33"/>
  <c r="S26" i="33"/>
  <c r="W26" i="33"/>
  <c r="K25" i="33"/>
  <c r="O25" i="33"/>
  <c r="S25" i="33"/>
  <c r="W25" i="33"/>
  <c r="K24" i="33"/>
  <c r="O24" i="33"/>
  <c r="S24" i="33"/>
  <c r="W24" i="33"/>
  <c r="K23" i="33"/>
  <c r="O23" i="33"/>
  <c r="S23" i="33"/>
  <c r="W23" i="33"/>
  <c r="K22" i="33"/>
  <c r="O22" i="33"/>
  <c r="S22" i="33"/>
  <c r="W22" i="33"/>
  <c r="K21" i="33"/>
  <c r="O21" i="33"/>
  <c r="S21" i="33"/>
  <c r="W21" i="33"/>
  <c r="K20" i="33"/>
  <c r="O20" i="33"/>
  <c r="S20" i="33"/>
  <c r="W20" i="33"/>
  <c r="K19" i="33"/>
  <c r="O19" i="33"/>
  <c r="S19" i="33"/>
  <c r="W19" i="33"/>
  <c r="K18" i="33"/>
  <c r="O18" i="33"/>
  <c r="S18" i="33"/>
  <c r="W18" i="33"/>
  <c r="K17" i="33"/>
  <c r="O17" i="33"/>
  <c r="S17" i="33"/>
  <c r="W17" i="33"/>
  <c r="B17" i="33"/>
  <c r="I15" i="33"/>
  <c r="J15" i="33"/>
  <c r="M15" i="33"/>
  <c r="N15" i="33"/>
  <c r="Q15" i="33"/>
  <c r="R15" i="33"/>
  <c r="U15" i="33"/>
  <c r="V15" i="33"/>
  <c r="Y15" i="33"/>
  <c r="Z15" i="33"/>
  <c r="R32" i="33"/>
  <c r="V32" i="33"/>
  <c r="O52" i="33"/>
  <c r="K52" i="33"/>
  <c r="W52" i="33"/>
  <c r="S52" i="33"/>
  <c r="O49" i="33"/>
  <c r="K49" i="33"/>
  <c r="W49" i="33"/>
  <c r="S49" i="33"/>
  <c r="K17" i="1"/>
  <c r="O17" i="1"/>
  <c r="S17" i="1"/>
  <c r="G53" i="1"/>
  <c r="M10" i="1"/>
  <c r="Q10" i="1"/>
  <c r="U10" i="1"/>
  <c r="Y10" i="1"/>
  <c r="D11" i="1"/>
  <c r="M11" i="1"/>
  <c r="Q11" i="1"/>
  <c r="U11" i="1"/>
  <c r="Y11" i="1"/>
  <c r="M12" i="1"/>
  <c r="Q12" i="1"/>
  <c r="U12" i="1"/>
  <c r="Y12" i="1"/>
  <c r="M13" i="1"/>
  <c r="Q13" i="1"/>
  <c r="U13" i="1"/>
  <c r="Y13" i="1"/>
  <c r="I15" i="1"/>
  <c r="J15" i="1"/>
  <c r="M15" i="1"/>
  <c r="N15" i="1"/>
  <c r="Q15" i="1"/>
  <c r="R15" i="1"/>
  <c r="U15" i="1"/>
  <c r="V15" i="1"/>
  <c r="Y15" i="1"/>
  <c r="Z15" i="1"/>
  <c r="K20" i="1"/>
  <c r="O20" i="1"/>
  <c r="S20" i="1"/>
  <c r="K21" i="1"/>
  <c r="O21" i="1"/>
  <c r="S21" i="1"/>
  <c r="K22" i="1"/>
  <c r="O22" i="1"/>
  <c r="S22" i="1"/>
  <c r="K23" i="1"/>
  <c r="O23" i="1"/>
  <c r="S23" i="1"/>
  <c r="W23" i="1"/>
  <c r="K24" i="1"/>
  <c r="O24" i="1"/>
  <c r="S24" i="1"/>
  <c r="W24" i="1"/>
  <c r="K25" i="1"/>
  <c r="O25" i="1"/>
  <c r="S25" i="1"/>
  <c r="W25" i="1"/>
  <c r="K26" i="1"/>
  <c r="O26" i="1"/>
  <c r="S26" i="1"/>
  <c r="W26" i="1"/>
  <c r="K27" i="1"/>
  <c r="O27" i="1"/>
  <c r="S27" i="1"/>
  <c r="W27" i="1"/>
  <c r="K28" i="1"/>
  <c r="O28" i="1"/>
  <c r="S28" i="1"/>
  <c r="W28" i="1"/>
  <c r="AA31" i="1"/>
  <c r="I4" i="30"/>
  <c r="I5" i="30"/>
  <c r="I6" i="30"/>
  <c r="I7" i="30"/>
  <c r="I8" i="30"/>
  <c r="I9" i="30"/>
  <c r="I10" i="30"/>
  <c r="I11" i="30"/>
  <c r="I13" i="30"/>
  <c r="I19" i="30"/>
  <c r="I20" i="30"/>
  <c r="I21" i="30"/>
  <c r="I22" i="30"/>
  <c r="I23" i="30"/>
  <c r="I24" i="30"/>
  <c r="I25" i="30"/>
  <c r="I26" i="30"/>
  <c r="I28" i="30"/>
  <c r="I34" i="30"/>
  <c r="I35" i="30"/>
  <c r="I36" i="30"/>
  <c r="I37" i="30"/>
  <c r="I38" i="30"/>
  <c r="I39" i="30"/>
  <c r="I40" i="30"/>
  <c r="I41" i="30"/>
  <c r="I43" i="30"/>
  <c r="I49" i="30"/>
  <c r="I50" i="30"/>
  <c r="I51" i="30"/>
  <c r="I52" i="30"/>
  <c r="I53" i="30"/>
  <c r="I54" i="30"/>
  <c r="I55" i="30"/>
  <c r="I56" i="30"/>
  <c r="I58" i="30"/>
  <c r="I64" i="30"/>
  <c r="I65" i="30"/>
  <c r="I66" i="30"/>
  <c r="I67" i="30"/>
  <c r="I68" i="30"/>
  <c r="I69" i="30"/>
  <c r="I70" i="30"/>
  <c r="I71" i="30"/>
  <c r="I73" i="30"/>
  <c r="I79" i="30"/>
  <c r="I80" i="30"/>
  <c r="I81" i="30"/>
  <c r="I82" i="30"/>
  <c r="I83" i="30"/>
  <c r="I84" i="30"/>
  <c r="I85" i="30"/>
  <c r="I86" i="30"/>
  <c r="I88" i="30"/>
  <c r="I94" i="30"/>
  <c r="I95" i="30"/>
  <c r="I96" i="30"/>
  <c r="I97" i="30"/>
  <c r="I98" i="30"/>
  <c r="I99" i="30"/>
  <c r="I100" i="30"/>
  <c r="I101" i="30"/>
  <c r="I103" i="30"/>
  <c r="I109" i="30"/>
  <c r="I110" i="30"/>
  <c r="I111" i="30"/>
  <c r="I112" i="30"/>
  <c r="I113" i="30"/>
  <c r="I114" i="30"/>
  <c r="I115" i="30"/>
  <c r="I116" i="30"/>
  <c r="I118" i="30"/>
  <c r="I124" i="30"/>
  <c r="I125" i="30"/>
  <c r="I126" i="30"/>
  <c r="I127" i="30"/>
  <c r="I128" i="30"/>
  <c r="I129" i="30"/>
  <c r="I130" i="30"/>
  <c r="I131" i="30"/>
  <c r="I133" i="30"/>
  <c r="I139" i="30"/>
  <c r="I140" i="30"/>
  <c r="I141" i="30"/>
  <c r="I142" i="30"/>
  <c r="I143" i="30"/>
  <c r="I144" i="30"/>
  <c r="I145" i="30"/>
  <c r="I146" i="30"/>
  <c r="I148" i="30"/>
  <c r="Y43" i="1"/>
  <c r="AA43" i="1"/>
  <c r="D75" i="30"/>
  <c r="E75" i="30"/>
  <c r="F15" i="30"/>
  <c r="H15" i="30"/>
  <c r="E150" i="30"/>
  <c r="I27" i="30"/>
  <c r="I155" i="30"/>
  <c r="U42" i="1"/>
  <c r="V44" i="1"/>
  <c r="D45" i="30"/>
  <c r="F45" i="30"/>
  <c r="G45" i="30"/>
  <c r="I46" i="30"/>
  <c r="J44" i="1"/>
  <c r="AA39" i="1"/>
  <c r="AA38" i="1"/>
  <c r="AA30" i="1"/>
  <c r="AA32" i="1"/>
  <c r="G53" i="33"/>
  <c r="H51" i="33"/>
  <c r="G51" i="33"/>
  <c r="U40" i="33"/>
  <c r="G158" i="30"/>
  <c r="P28" i="1"/>
  <c r="F105" i="30"/>
  <c r="H53" i="1"/>
  <c r="I117" i="30"/>
  <c r="F76" i="30"/>
  <c r="H120" i="30"/>
  <c r="D119" i="30"/>
  <c r="E119" i="30"/>
  <c r="D120" i="30"/>
  <c r="I121" i="30"/>
  <c r="F120" i="30"/>
  <c r="E120" i="30"/>
  <c r="G120" i="30"/>
  <c r="E30" i="30"/>
  <c r="H30" i="30"/>
  <c r="D29" i="30"/>
  <c r="AA37" i="33"/>
  <c r="I76" i="30"/>
  <c r="AA41" i="33"/>
  <c r="D91" i="30"/>
  <c r="I87" i="30"/>
  <c r="I53" i="33"/>
  <c r="D30" i="30"/>
  <c r="Z32" i="33"/>
  <c r="AA32" i="33"/>
  <c r="AA33" i="33"/>
  <c r="G106" i="30"/>
  <c r="G105" i="30"/>
  <c r="I102" i="30"/>
  <c r="D14" i="30"/>
  <c r="G15" i="30"/>
  <c r="E15" i="30"/>
  <c r="I16" i="30"/>
  <c r="D15" i="30"/>
  <c r="M53" i="33"/>
  <c r="Q36" i="33"/>
  <c r="D104" i="30"/>
  <c r="D105" i="30"/>
  <c r="H105" i="30"/>
  <c r="I106" i="30"/>
  <c r="I132" i="30"/>
  <c r="D136" i="30"/>
  <c r="H154" i="30"/>
  <c r="E154" i="30"/>
  <c r="I151" i="30"/>
  <c r="I147" i="30"/>
  <c r="I57" i="30"/>
  <c r="D61" i="30"/>
  <c r="I12" i="30"/>
  <c r="X20" i="1"/>
  <c r="H150" i="30"/>
  <c r="E149" i="30"/>
  <c r="D150" i="30"/>
  <c r="F150" i="30"/>
  <c r="E74" i="30"/>
  <c r="F44" i="30"/>
  <c r="H45" i="30"/>
  <c r="I45" i="30"/>
  <c r="F31" i="30"/>
  <c r="F154" i="30"/>
  <c r="D154" i="30"/>
  <c r="F149" i="30"/>
  <c r="F75" i="30"/>
  <c r="D74" i="30"/>
  <c r="F14" i="30"/>
  <c r="F119" i="30"/>
  <c r="G119" i="30"/>
  <c r="D134" i="30"/>
  <c r="E134" i="30"/>
  <c r="H135" i="30"/>
  <c r="F135" i="30"/>
  <c r="E135" i="30"/>
  <c r="G135" i="30"/>
  <c r="I136" i="30"/>
  <c r="D135" i="30"/>
  <c r="AA35" i="33"/>
  <c r="M42" i="1"/>
  <c r="M40" i="33"/>
  <c r="E158" i="30"/>
  <c r="E104" i="30"/>
  <c r="G157" i="30"/>
  <c r="I31" i="30"/>
  <c r="G44" i="30"/>
  <c r="H44" i="30"/>
  <c r="G60" i="30"/>
  <c r="D60" i="30"/>
  <c r="H60" i="30"/>
  <c r="H157" i="30"/>
  <c r="F60" i="30"/>
  <c r="E60" i="30"/>
  <c r="I61" i="30"/>
  <c r="D59" i="30"/>
  <c r="E59" i="30"/>
  <c r="F59" i="30"/>
  <c r="F74" i="30"/>
  <c r="H75" i="30"/>
  <c r="G75" i="30"/>
  <c r="I75" i="30"/>
  <c r="I105" i="30"/>
  <c r="E14" i="30"/>
  <c r="D90" i="30"/>
  <c r="D157" i="30"/>
  <c r="I91" i="30"/>
  <c r="E90" i="30"/>
  <c r="D89" i="30"/>
  <c r="H90" i="30"/>
  <c r="G90" i="30"/>
  <c r="F90" i="30"/>
  <c r="G30" i="30"/>
  <c r="G149" i="30"/>
  <c r="H149" i="30"/>
  <c r="I149" i="30"/>
  <c r="Q53" i="33"/>
  <c r="U36" i="33"/>
  <c r="F30" i="30"/>
  <c r="I120" i="30"/>
  <c r="H158" i="30"/>
  <c r="Y40" i="33"/>
  <c r="Y42" i="1"/>
  <c r="I40" i="33"/>
  <c r="D158" i="30"/>
  <c r="I154" i="30"/>
  <c r="I15" i="30"/>
  <c r="F158" i="30"/>
  <c r="Q40" i="33"/>
  <c r="Q42" i="1"/>
  <c r="I150" i="30"/>
  <c r="E157" i="30"/>
  <c r="E29" i="30"/>
  <c r="R38" i="33"/>
  <c r="V42" i="33"/>
  <c r="H119" i="30"/>
  <c r="I119" i="30"/>
  <c r="I157" i="30"/>
  <c r="F29" i="30"/>
  <c r="G29" i="30"/>
  <c r="G104" i="30"/>
  <c r="I135" i="30"/>
  <c r="F134" i="30"/>
  <c r="F104" i="30"/>
  <c r="F157" i="30"/>
  <c r="E89" i="30"/>
  <c r="F89" i="30"/>
  <c r="F156" i="30"/>
  <c r="G74" i="30"/>
  <c r="H74" i="30"/>
  <c r="I74" i="30"/>
  <c r="I30" i="30"/>
  <c r="G134" i="30"/>
  <c r="H134" i="30"/>
  <c r="I134" i="30"/>
  <c r="J42" i="33"/>
  <c r="AA40" i="33"/>
  <c r="Z42" i="33"/>
  <c r="G14" i="30"/>
  <c r="D156" i="30"/>
  <c r="I60" i="30"/>
  <c r="I44" i="30"/>
  <c r="Y36" i="33"/>
  <c r="Y53" i="33"/>
  <c r="U53" i="33"/>
  <c r="AA53" i="33"/>
  <c r="AA36" i="33"/>
  <c r="I90" i="30"/>
  <c r="E156" i="30"/>
  <c r="Z38" i="33"/>
  <c r="N42" i="33"/>
  <c r="I158" i="30"/>
  <c r="Z44" i="1"/>
  <c r="AA42" i="1"/>
  <c r="N44" i="1"/>
  <c r="R44" i="1"/>
  <c r="R42" i="33"/>
  <c r="G59" i="30"/>
  <c r="V38" i="33"/>
  <c r="AA44" i="1"/>
  <c r="AA38" i="33"/>
  <c r="I59" i="30"/>
  <c r="Q47" i="33"/>
  <c r="Q49" i="1"/>
  <c r="H47" i="33"/>
  <c r="H49" i="1"/>
  <c r="I49" i="1"/>
  <c r="G47" i="33"/>
  <c r="M47" i="33"/>
  <c r="M49" i="1"/>
  <c r="H29" i="30"/>
  <c r="G89" i="30"/>
  <c r="H104" i="30"/>
  <c r="I104" i="30"/>
  <c r="I29" i="30"/>
  <c r="H59" i="30"/>
  <c r="AA42" i="33"/>
  <c r="I89" i="30"/>
  <c r="H89" i="30"/>
  <c r="G156" i="30"/>
  <c r="H14" i="30"/>
  <c r="I47" i="33"/>
  <c r="H156" i="30"/>
  <c r="I14" i="30"/>
  <c r="U49" i="1"/>
  <c r="U47" i="33"/>
  <c r="Y49" i="1"/>
  <c r="AA49" i="1"/>
  <c r="Y47" i="33"/>
  <c r="AA47" i="33"/>
  <c r="I156" i="30"/>
  <c r="F17" i="33"/>
  <c r="F20" i="33"/>
  <c r="X20" i="33"/>
  <c r="F23" i="33"/>
  <c r="F27" i="33"/>
  <c r="F25" i="33"/>
  <c r="F18" i="33"/>
  <c r="H18" i="33"/>
  <c r="F26" i="33"/>
  <c r="F19" i="33"/>
  <c r="L19" i="33"/>
  <c r="M19" i="33"/>
  <c r="F28" i="33"/>
  <c r="Q9" i="33"/>
  <c r="L20" i="33"/>
  <c r="M20" i="33"/>
  <c r="P20" i="33"/>
  <c r="X19" i="33"/>
  <c r="H19" i="33"/>
  <c r="I19" i="33"/>
  <c r="J19" i="33"/>
  <c r="T19" i="33"/>
  <c r="X17" i="33"/>
  <c r="T17" i="33"/>
  <c r="H17" i="33"/>
  <c r="L17" i="33"/>
  <c r="P17" i="33"/>
  <c r="P26" i="33"/>
  <c r="Q26" i="33"/>
  <c r="H26" i="33"/>
  <c r="I26" i="33"/>
  <c r="J26" i="33"/>
  <c r="T26" i="33"/>
  <c r="X26" i="33"/>
  <c r="L26" i="33"/>
  <c r="M26" i="33"/>
  <c r="N26" i="33"/>
  <c r="P18" i="33"/>
  <c r="Q18" i="33"/>
  <c r="T25" i="33"/>
  <c r="X25" i="33"/>
  <c r="L25" i="33"/>
  <c r="M25" i="33"/>
  <c r="N25" i="33"/>
  <c r="H25" i="33"/>
  <c r="I25" i="33"/>
  <c r="J25" i="33"/>
  <c r="P25" i="33"/>
  <c r="Q25" i="33"/>
  <c r="R25" i="33"/>
  <c r="P27" i="33"/>
  <c r="Q27" i="33"/>
  <c r="R27" i="33"/>
  <c r="X27" i="33"/>
  <c r="H27" i="33"/>
  <c r="T27" i="33"/>
  <c r="U27" i="33"/>
  <c r="L27" i="33"/>
  <c r="M27" i="33"/>
  <c r="N27" i="33"/>
  <c r="T28" i="33"/>
  <c r="P28" i="33"/>
  <c r="H28" i="33"/>
  <c r="I28" i="33"/>
  <c r="J28" i="33"/>
  <c r="L28" i="33"/>
  <c r="M28" i="33"/>
  <c r="N28" i="33"/>
  <c r="X28" i="33"/>
  <c r="X23" i="33"/>
  <c r="T23" i="33"/>
  <c r="P23" i="33"/>
  <c r="L23" i="33"/>
  <c r="M23" i="33"/>
  <c r="H23" i="33"/>
  <c r="I23" i="33"/>
  <c r="Q20" i="33"/>
  <c r="R20" i="33"/>
  <c r="U9" i="33"/>
  <c r="Q23" i="33"/>
  <c r="R23" i="33"/>
  <c r="Q28" i="33"/>
  <c r="R28" i="33"/>
  <c r="Q17" i="33"/>
  <c r="I17" i="33"/>
  <c r="M17" i="33"/>
  <c r="N17" i="33"/>
  <c r="I27" i="33"/>
  <c r="J27" i="33"/>
  <c r="R17" i="33"/>
  <c r="U19" i="33"/>
  <c r="V19" i="33"/>
  <c r="U17" i="33"/>
  <c r="V17" i="33"/>
  <c r="U25" i="33"/>
  <c r="V25" i="33"/>
  <c r="U28" i="33"/>
  <c r="V28" i="33"/>
  <c r="U26" i="33"/>
  <c r="V26" i="33"/>
  <c r="Y9" i="33"/>
  <c r="U23" i="33"/>
  <c r="J17" i="33"/>
  <c r="Y25" i="33"/>
  <c r="Z25" i="33"/>
  <c r="Y27" i="33"/>
  <c r="Z27" i="33"/>
  <c r="Y28" i="33"/>
  <c r="Z28" i="33"/>
  <c r="Y23" i="33"/>
  <c r="Z23" i="33"/>
  <c r="Y17" i="33"/>
  <c r="Z17" i="33"/>
  <c r="Y26" i="33"/>
  <c r="Z26" i="33"/>
  <c r="Y19" i="33"/>
  <c r="Z19" i="33"/>
  <c r="L22" i="33"/>
  <c r="P22" i="33"/>
  <c r="H22" i="33"/>
  <c r="X22" i="33"/>
  <c r="Y22" i="33"/>
  <c r="T22" i="33"/>
  <c r="U22" i="33"/>
  <c r="V22" i="33"/>
  <c r="P19" i="33"/>
  <c r="F21" i="33"/>
  <c r="F24" i="33"/>
  <c r="V23" i="33"/>
  <c r="P23" i="1"/>
  <c r="K51" i="1"/>
  <c r="X28" i="1"/>
  <c r="L28" i="1"/>
  <c r="G54" i="1"/>
  <c r="G55" i="1"/>
  <c r="P17" i="1"/>
  <c r="O51" i="1"/>
  <c r="T23" i="1"/>
  <c r="P20" i="1"/>
  <c r="F22" i="1"/>
  <c r="X22" i="1"/>
  <c r="T28" i="1"/>
  <c r="H54" i="1"/>
  <c r="S51" i="1"/>
  <c r="T20" i="1"/>
  <c r="I18" i="33"/>
  <c r="J18" i="33"/>
  <c r="AA28" i="33"/>
  <c r="Y20" i="33"/>
  <c r="Z20" i="33"/>
  <c r="AA25" i="33"/>
  <c r="H24" i="33"/>
  <c r="T20" i="33"/>
  <c r="H20" i="33"/>
  <c r="Z22" i="33"/>
  <c r="V27" i="33"/>
  <c r="AA27" i="33"/>
  <c r="J23" i="33"/>
  <c r="L18" i="33"/>
  <c r="N19" i="33"/>
  <c r="N20" i="33"/>
  <c r="R18" i="33"/>
  <c r="X18" i="33"/>
  <c r="R26" i="33"/>
  <c r="AA26" i="33"/>
  <c r="N23" i="33"/>
  <c r="AA17" i="33"/>
  <c r="T18" i="33"/>
  <c r="AA22" i="1"/>
  <c r="L24" i="1"/>
  <c r="X23" i="1"/>
  <c r="L23" i="1"/>
  <c r="P24" i="1"/>
  <c r="L21" i="1"/>
  <c r="AA40" i="1"/>
  <c r="X17" i="1"/>
  <c r="T17" i="1"/>
  <c r="P18" i="1"/>
  <c r="X18" i="1"/>
  <c r="X21" i="1"/>
  <c r="X24" i="1"/>
  <c r="L20" i="1"/>
  <c r="T26" i="1"/>
  <c r="L17" i="1"/>
  <c r="L26" i="1"/>
  <c r="L24" i="33"/>
  <c r="M24" i="33"/>
  <c r="N24" i="33"/>
  <c r="T24" i="33"/>
  <c r="U24" i="33"/>
  <c r="V24" i="33"/>
  <c r="P24" i="33"/>
  <c r="Q24" i="33"/>
  <c r="R24" i="33"/>
  <c r="X24" i="33"/>
  <c r="P21" i="33"/>
  <c r="P29" i="33"/>
  <c r="X21" i="33"/>
  <c r="L21" i="33"/>
  <c r="H21" i="33"/>
  <c r="T21" i="33"/>
  <c r="H29" i="33"/>
  <c r="Q19" i="33"/>
  <c r="R19" i="33"/>
  <c r="AA19" i="33"/>
  <c r="I22" i="33"/>
  <c r="J22" i="33"/>
  <c r="Q22" i="33"/>
  <c r="R22" i="33"/>
  <c r="M22" i="33"/>
  <c r="N22" i="33"/>
  <c r="T25" i="1"/>
  <c r="P25" i="1"/>
  <c r="L25" i="1"/>
  <c r="X25" i="1"/>
  <c r="H55" i="1"/>
  <c r="I55" i="1"/>
  <c r="X26" i="1"/>
  <c r="P26" i="1"/>
  <c r="W54" i="1"/>
  <c r="Y55" i="1"/>
  <c r="K54" i="1"/>
  <c r="M55" i="1"/>
  <c r="O54" i="1"/>
  <c r="Q55" i="1"/>
  <c r="S54" i="1"/>
  <c r="U55" i="1"/>
  <c r="P19" i="1"/>
  <c r="T19" i="1"/>
  <c r="X19" i="1"/>
  <c r="L19" i="1"/>
  <c r="AA28" i="1"/>
  <c r="T21" i="1"/>
  <c r="P21" i="1"/>
  <c r="T27" i="1"/>
  <c r="X27" i="1"/>
  <c r="P27" i="1"/>
  <c r="L27" i="1"/>
  <c r="T18" i="1"/>
  <c r="L18" i="1"/>
  <c r="T24" i="1"/>
  <c r="I24" i="33"/>
  <c r="M18" i="33"/>
  <c r="L29" i="33"/>
  <c r="U20" i="33"/>
  <c r="V20" i="33"/>
  <c r="Y18" i="33"/>
  <c r="X29" i="33"/>
  <c r="AA23" i="33"/>
  <c r="U18" i="33"/>
  <c r="T29" i="33"/>
  <c r="I20" i="33"/>
  <c r="J20" i="33"/>
  <c r="AA22" i="33"/>
  <c r="M21" i="33"/>
  <c r="N21" i="33"/>
  <c r="Y21" i="33"/>
  <c r="Z21" i="33"/>
  <c r="Y29" i="33"/>
  <c r="Y24" i="33"/>
  <c r="Z24" i="33"/>
  <c r="M29" i="33"/>
  <c r="U21" i="33"/>
  <c r="U29" i="33"/>
  <c r="Q21" i="33"/>
  <c r="Q29" i="33"/>
  <c r="I29" i="33"/>
  <c r="I21" i="33"/>
  <c r="J21" i="33"/>
  <c r="AA24" i="1"/>
  <c r="P29" i="1"/>
  <c r="X29" i="1"/>
  <c r="AA55" i="1"/>
  <c r="T29" i="1"/>
  <c r="U29" i="1"/>
  <c r="AA25" i="1"/>
  <c r="L29" i="1"/>
  <c r="I29" i="1"/>
  <c r="H29" i="1"/>
  <c r="AA21" i="1"/>
  <c r="Q29" i="1"/>
  <c r="Z18" i="33"/>
  <c r="J24" i="33"/>
  <c r="N18" i="33"/>
  <c r="AA20" i="33"/>
  <c r="V18" i="33"/>
  <c r="AA18" i="1"/>
  <c r="AA23" i="1"/>
  <c r="AA20" i="1"/>
  <c r="Y29" i="1"/>
  <c r="V21" i="33"/>
  <c r="AA24" i="33"/>
  <c r="R21" i="33"/>
  <c r="R29" i="33"/>
  <c r="Z29" i="33"/>
  <c r="Z43" i="33"/>
  <c r="Z44" i="33"/>
  <c r="V29" i="33"/>
  <c r="U46" i="33"/>
  <c r="V48" i="33"/>
  <c r="U50" i="33"/>
  <c r="V54" i="33"/>
  <c r="AA21" i="33"/>
  <c r="Z46" i="1"/>
  <c r="AA27" i="1"/>
  <c r="AA26" i="1"/>
  <c r="V46" i="1"/>
  <c r="M29" i="1"/>
  <c r="N29" i="33"/>
  <c r="AA18" i="33"/>
  <c r="V43" i="33"/>
  <c r="V44" i="33"/>
  <c r="J29" i="33"/>
  <c r="H48" i="1"/>
  <c r="H50" i="1"/>
  <c r="H52" i="1"/>
  <c r="H56" i="1"/>
  <c r="AA29" i="1"/>
  <c r="AA17" i="1"/>
  <c r="U48" i="1"/>
  <c r="V50" i="1"/>
  <c r="U52" i="1"/>
  <c r="V56" i="1"/>
  <c r="M48" i="1"/>
  <c r="N50" i="1"/>
  <c r="M52" i="1"/>
  <c r="N56" i="1"/>
  <c r="N46" i="1"/>
  <c r="Q46" i="33"/>
  <c r="R48" i="33"/>
  <c r="Q50" i="33"/>
  <c r="R54" i="33"/>
  <c r="R43" i="33"/>
  <c r="R44" i="33"/>
  <c r="Y46" i="33"/>
  <c r="Z48" i="33"/>
  <c r="Y50" i="33"/>
  <c r="Z54" i="33"/>
  <c r="Z55" i="33"/>
  <c r="Q48" i="1"/>
  <c r="R50" i="1"/>
  <c r="Q52" i="1"/>
  <c r="R56" i="1"/>
  <c r="R46" i="1"/>
  <c r="R57" i="1"/>
  <c r="Y48" i="1"/>
  <c r="Z50" i="1"/>
  <c r="Y52" i="1"/>
  <c r="Z56" i="1"/>
  <c r="Z57" i="1"/>
  <c r="AA19" i="1"/>
  <c r="G46" i="33"/>
  <c r="H46" i="33"/>
  <c r="H48" i="33"/>
  <c r="H50" i="33"/>
  <c r="H54" i="33"/>
  <c r="AA29" i="33"/>
  <c r="J43" i="33"/>
  <c r="V55" i="33"/>
  <c r="N43" i="33"/>
  <c r="N44" i="33"/>
  <c r="M46" i="33"/>
  <c r="N48" i="33"/>
  <c r="M50" i="33"/>
  <c r="N54" i="33"/>
  <c r="N57" i="1"/>
  <c r="G50" i="1"/>
  <c r="G52" i="1"/>
  <c r="I48" i="1"/>
  <c r="V57" i="1"/>
  <c r="J46" i="1"/>
  <c r="R55" i="33"/>
  <c r="N55" i="33"/>
  <c r="J44" i="33"/>
  <c r="AA43" i="33"/>
  <c r="G48" i="33"/>
  <c r="G50" i="33"/>
  <c r="I46" i="33"/>
  <c r="AA46" i="1"/>
  <c r="AA48" i="1"/>
  <c r="J50" i="1"/>
  <c r="AA50" i="1"/>
  <c r="G56" i="1"/>
  <c r="I52" i="1"/>
  <c r="AA46" i="33"/>
  <c r="J48" i="33"/>
  <c r="AA48" i="33"/>
  <c r="I50" i="33"/>
  <c r="G54" i="33"/>
  <c r="AA44" i="33"/>
  <c r="J56" i="1"/>
  <c r="AA52" i="1"/>
  <c r="AA50" i="33"/>
  <c r="J54" i="33"/>
  <c r="AA56" i="1"/>
  <c r="J57" i="1"/>
  <c r="AA57" i="1"/>
  <c r="AA54" i="33"/>
  <c r="J55" i="33"/>
  <c r="AA55" i="3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Megan Dietrich</author>
  </authors>
  <commentList>
    <comment ref="E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Megan Dietrich:</t>
        </r>
        <r>
          <rPr>
            <sz val="9"/>
            <color indexed="81"/>
            <rFont val="Tahoma"/>
            <family val="2"/>
          </rPr>
          <t xml:space="preserve">
Feel free to adjust escalation rates to coincide with current University Budget Office (UBO) planning assumptions.</t>
        </r>
      </text>
    </comment>
    <comment ref="D14" authorId="0" shapeId="0" xr:uid="{00000000-0006-0000-0000-000002000000}">
      <text>
        <r>
          <rPr>
            <sz val="9"/>
            <color indexed="81"/>
            <rFont val="Tahoma"/>
            <family val="2"/>
          </rPr>
          <t>Effective January 1, 2023, the Executive Level II salary level is $212,100.  Note: Salary cap formula has been prorated for a 9 month/AY appointment.</t>
        </r>
      </text>
    </comment>
    <comment ref="D15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For FY23 Per https://grants.nih.gov/grants/guide/notice-files/NOT-OD-23-076.html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Megan Dietrich</author>
  </authors>
  <commentList>
    <comment ref="B1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Megan Dietrich:</t>
        </r>
        <r>
          <rPr>
            <sz val="9"/>
            <color indexed="81"/>
            <rFont val="Tahoma"/>
            <family val="2"/>
          </rPr>
          <t xml:space="preserve">
x2 for 1 checked bag/person for departure and return</t>
        </r>
      </text>
    </comment>
    <comment ref="F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Megan Dietrich:</t>
        </r>
        <r>
          <rPr>
            <sz val="9"/>
            <color indexed="81"/>
            <rFont val="Tahoma"/>
            <family val="2"/>
          </rPr>
          <t xml:space="preserve">
x2 for 1 checked bag/person for departure and return</t>
        </r>
      </text>
    </comment>
    <comment ref="J1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Megan Dietrich:</t>
        </r>
        <r>
          <rPr>
            <sz val="9"/>
            <color indexed="81"/>
            <rFont val="Tahoma"/>
            <family val="2"/>
          </rPr>
          <t xml:space="preserve">
x2 for 1 checked bag/person for departure and return</t>
        </r>
      </text>
    </comment>
    <comment ref="N1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Megan Dietrich:</t>
        </r>
        <r>
          <rPr>
            <sz val="9"/>
            <color indexed="81"/>
            <rFont val="Tahoma"/>
            <family val="2"/>
          </rPr>
          <t xml:space="preserve">
x2 for 1 checked bag/person for departure and return</t>
        </r>
      </text>
    </comment>
    <comment ref="B2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Megan Dietrich:</t>
        </r>
        <r>
          <rPr>
            <sz val="9"/>
            <color indexed="81"/>
            <rFont val="Tahoma"/>
            <family val="2"/>
          </rPr>
          <t xml:space="preserve">
x2 for 1 checked bag/person for departure and return</t>
        </r>
      </text>
    </comment>
    <comment ref="F2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Megan Dietrich:</t>
        </r>
        <r>
          <rPr>
            <sz val="9"/>
            <color indexed="81"/>
            <rFont val="Tahoma"/>
            <family val="2"/>
          </rPr>
          <t xml:space="preserve">
x2 for 1 checked bag/person for departure and return</t>
        </r>
      </text>
    </comment>
    <comment ref="J2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Megan Dietrich:</t>
        </r>
        <r>
          <rPr>
            <sz val="9"/>
            <color indexed="81"/>
            <rFont val="Tahoma"/>
            <family val="2"/>
          </rPr>
          <t xml:space="preserve">
x2 for 1 checked bag/person for departure and return</t>
        </r>
      </text>
    </comment>
    <comment ref="N2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Megan Dietrich:</t>
        </r>
        <r>
          <rPr>
            <sz val="9"/>
            <color indexed="81"/>
            <rFont val="Tahoma"/>
            <family val="2"/>
          </rPr>
          <t xml:space="preserve">
x2 for 1 checked bag/person for departure and return</t>
        </r>
      </text>
    </comment>
    <comment ref="B42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Megan Dietrich:</t>
        </r>
        <r>
          <rPr>
            <sz val="9"/>
            <color indexed="81"/>
            <rFont val="Tahoma"/>
            <family val="2"/>
          </rPr>
          <t xml:space="preserve">
x2 for 1 checked bag/person for departure and return</t>
        </r>
      </text>
    </comment>
    <comment ref="F42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Megan Dietrich:</t>
        </r>
        <r>
          <rPr>
            <sz val="9"/>
            <color indexed="81"/>
            <rFont val="Tahoma"/>
            <family val="2"/>
          </rPr>
          <t xml:space="preserve">
x2 for 1 checked bag/person for departure and return</t>
        </r>
      </text>
    </comment>
    <comment ref="J42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Megan Dietrich:</t>
        </r>
        <r>
          <rPr>
            <sz val="9"/>
            <color indexed="81"/>
            <rFont val="Tahoma"/>
            <family val="2"/>
          </rPr>
          <t xml:space="preserve">
x2 for 1 checked bag/person for departure and return</t>
        </r>
      </text>
    </comment>
    <comment ref="N42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Megan Dietrich:</t>
        </r>
        <r>
          <rPr>
            <sz val="9"/>
            <color indexed="81"/>
            <rFont val="Tahoma"/>
            <family val="2"/>
          </rPr>
          <t xml:space="preserve">
x2 for 1 checked bag/person for departure and return</t>
        </r>
      </text>
    </comment>
    <comment ref="B58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Megan Dietrich:</t>
        </r>
        <r>
          <rPr>
            <sz val="9"/>
            <color indexed="81"/>
            <rFont val="Tahoma"/>
            <family val="2"/>
          </rPr>
          <t xml:space="preserve">
x2 for 1 checked bag/person for departure and return</t>
        </r>
      </text>
    </comment>
    <comment ref="F58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Megan Dietrich:</t>
        </r>
        <r>
          <rPr>
            <sz val="9"/>
            <color indexed="81"/>
            <rFont val="Tahoma"/>
            <family val="2"/>
          </rPr>
          <t xml:space="preserve">
x2 for 1 checked bag/person for departure and return</t>
        </r>
      </text>
    </comment>
    <comment ref="J58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Megan Dietrich:</t>
        </r>
        <r>
          <rPr>
            <sz val="9"/>
            <color indexed="81"/>
            <rFont val="Tahoma"/>
            <family val="2"/>
          </rPr>
          <t xml:space="preserve">
x2 for 1 checked bag/person for departure and return</t>
        </r>
      </text>
    </comment>
    <comment ref="N58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Megan Dietrich:</t>
        </r>
        <r>
          <rPr>
            <sz val="9"/>
            <color indexed="81"/>
            <rFont val="Tahoma"/>
            <family val="2"/>
          </rPr>
          <t xml:space="preserve">
x2 for 1 checked bag/person for departure and return</t>
        </r>
      </text>
    </comment>
    <comment ref="B74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Megan Dietrich:</t>
        </r>
        <r>
          <rPr>
            <sz val="9"/>
            <color indexed="81"/>
            <rFont val="Tahoma"/>
            <family val="2"/>
          </rPr>
          <t xml:space="preserve">
x2 for 1 checked bag/person for departure and return</t>
        </r>
      </text>
    </comment>
    <comment ref="F74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Megan Dietrich:</t>
        </r>
        <r>
          <rPr>
            <sz val="9"/>
            <color indexed="81"/>
            <rFont val="Tahoma"/>
            <family val="2"/>
          </rPr>
          <t xml:space="preserve">
x2 for 1 checked bag/person for departure and return</t>
        </r>
      </text>
    </comment>
    <comment ref="J74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Megan Dietrich:</t>
        </r>
        <r>
          <rPr>
            <sz val="9"/>
            <color indexed="81"/>
            <rFont val="Tahoma"/>
            <family val="2"/>
          </rPr>
          <t xml:space="preserve">
x2 for 1 checked bag/person for departure and return</t>
        </r>
      </text>
    </comment>
    <comment ref="N74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Megan Dietrich:</t>
        </r>
        <r>
          <rPr>
            <sz val="9"/>
            <color indexed="81"/>
            <rFont val="Tahoma"/>
            <family val="2"/>
          </rPr>
          <t xml:space="preserve">
x2 for 1 checked bag/person for departure and return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Megan Dietrich</author>
  </authors>
  <commentList>
    <comment ref="B1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Megan Dietrich:</t>
        </r>
        <r>
          <rPr>
            <sz val="9"/>
            <color indexed="81"/>
            <rFont val="Tahoma"/>
            <family val="2"/>
          </rPr>
          <t xml:space="preserve">
x2 for 1 checked bag/person for departure and return</t>
        </r>
      </text>
    </comment>
    <comment ref="F10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Megan Dietrich:</t>
        </r>
        <r>
          <rPr>
            <sz val="9"/>
            <color indexed="81"/>
            <rFont val="Tahoma"/>
            <family val="2"/>
          </rPr>
          <t xml:space="preserve">
x2 for 1 checked bag/person for departure and return</t>
        </r>
      </text>
    </comment>
    <comment ref="J10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Megan Dietrich:</t>
        </r>
        <r>
          <rPr>
            <sz val="9"/>
            <color indexed="81"/>
            <rFont val="Tahoma"/>
            <family val="2"/>
          </rPr>
          <t xml:space="preserve">
x2 for 1 checked bag/person for departure and return</t>
        </r>
      </text>
    </comment>
    <comment ref="N1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Megan Dietrich:</t>
        </r>
        <r>
          <rPr>
            <sz val="9"/>
            <color indexed="81"/>
            <rFont val="Tahoma"/>
            <family val="2"/>
          </rPr>
          <t xml:space="preserve">
x2 for 1 checked bag/person for departure and return</t>
        </r>
      </text>
    </comment>
    <comment ref="B26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Megan Dietrich:</t>
        </r>
        <r>
          <rPr>
            <sz val="9"/>
            <color indexed="81"/>
            <rFont val="Tahoma"/>
            <family val="2"/>
          </rPr>
          <t xml:space="preserve">
x2 for 1 checked bag/person for departure and return</t>
        </r>
      </text>
    </comment>
    <comment ref="F26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Megan Dietrich:</t>
        </r>
        <r>
          <rPr>
            <sz val="9"/>
            <color indexed="81"/>
            <rFont val="Tahoma"/>
            <family val="2"/>
          </rPr>
          <t xml:space="preserve">
x2 for 1 checked bag/person for departure and return</t>
        </r>
      </text>
    </comment>
    <comment ref="J26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Megan Dietrich:</t>
        </r>
        <r>
          <rPr>
            <sz val="9"/>
            <color indexed="81"/>
            <rFont val="Tahoma"/>
            <family val="2"/>
          </rPr>
          <t xml:space="preserve">
x2 for 1 checked bag/person for departure and return</t>
        </r>
      </text>
    </comment>
    <comment ref="N26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Megan Dietrich:</t>
        </r>
        <r>
          <rPr>
            <sz val="9"/>
            <color indexed="81"/>
            <rFont val="Tahoma"/>
            <family val="2"/>
          </rPr>
          <t xml:space="preserve">
x2 for 1 checked bag/person for departure and return</t>
        </r>
      </text>
    </comment>
    <comment ref="B42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Megan Dietrich:</t>
        </r>
        <r>
          <rPr>
            <sz val="9"/>
            <color indexed="81"/>
            <rFont val="Tahoma"/>
            <family val="2"/>
          </rPr>
          <t xml:space="preserve">
x2 for 1 checked bag/person for departure and return</t>
        </r>
      </text>
    </comment>
    <comment ref="F42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Megan Dietrich:</t>
        </r>
        <r>
          <rPr>
            <sz val="9"/>
            <color indexed="81"/>
            <rFont val="Tahoma"/>
            <family val="2"/>
          </rPr>
          <t xml:space="preserve">
x2 for 1 checked bag/person for departure and return</t>
        </r>
      </text>
    </comment>
    <comment ref="J42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Megan Dietrich:</t>
        </r>
        <r>
          <rPr>
            <sz val="9"/>
            <color indexed="81"/>
            <rFont val="Tahoma"/>
            <family val="2"/>
          </rPr>
          <t xml:space="preserve">
x2 for 1 checked bag/person for departure and return</t>
        </r>
      </text>
    </comment>
    <comment ref="N42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Megan Dietrich:</t>
        </r>
        <r>
          <rPr>
            <sz val="9"/>
            <color indexed="81"/>
            <rFont val="Tahoma"/>
            <family val="2"/>
          </rPr>
          <t xml:space="preserve">
x2 for 1 checked bag/person for departure and return</t>
        </r>
      </text>
    </comment>
    <comment ref="B58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Megan Dietrich:</t>
        </r>
        <r>
          <rPr>
            <sz val="9"/>
            <color indexed="81"/>
            <rFont val="Tahoma"/>
            <family val="2"/>
          </rPr>
          <t xml:space="preserve">
x2 for 1 checked bag/person for departure and return</t>
        </r>
      </text>
    </comment>
    <comment ref="F58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Megan Dietrich:</t>
        </r>
        <r>
          <rPr>
            <sz val="9"/>
            <color indexed="81"/>
            <rFont val="Tahoma"/>
            <family val="2"/>
          </rPr>
          <t xml:space="preserve">
x2 for 1 checked bag/person for departure and return</t>
        </r>
      </text>
    </comment>
    <comment ref="J58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>Megan Dietrich:</t>
        </r>
        <r>
          <rPr>
            <sz val="9"/>
            <color indexed="81"/>
            <rFont val="Tahoma"/>
            <family val="2"/>
          </rPr>
          <t xml:space="preserve">
x2 for 1 checked bag/person for departure and return</t>
        </r>
      </text>
    </comment>
    <comment ref="N58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>Megan Dietrich:</t>
        </r>
        <r>
          <rPr>
            <sz val="9"/>
            <color indexed="81"/>
            <rFont val="Tahoma"/>
            <family val="2"/>
          </rPr>
          <t xml:space="preserve">
x2 for 1 checked bag/person for departure and return</t>
        </r>
      </text>
    </comment>
    <comment ref="B74" authorId="0" shapeId="0" xr:uid="{00000000-0006-0000-0200-000011000000}">
      <text>
        <r>
          <rPr>
            <b/>
            <sz val="9"/>
            <color indexed="81"/>
            <rFont val="Tahoma"/>
            <family val="2"/>
          </rPr>
          <t>Megan Dietrich:</t>
        </r>
        <r>
          <rPr>
            <sz val="9"/>
            <color indexed="81"/>
            <rFont val="Tahoma"/>
            <family val="2"/>
          </rPr>
          <t xml:space="preserve">
x2 for 1 checked bag/person for departure and return</t>
        </r>
      </text>
    </comment>
    <comment ref="F74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Megan Dietrich:</t>
        </r>
        <r>
          <rPr>
            <sz val="9"/>
            <color indexed="81"/>
            <rFont val="Tahoma"/>
            <family val="2"/>
          </rPr>
          <t xml:space="preserve">
x2 for 1 checked bag/person for departure and return</t>
        </r>
      </text>
    </comment>
    <comment ref="J74" authorId="0" shapeId="0" xr:uid="{00000000-0006-0000-0200-000013000000}">
      <text>
        <r>
          <rPr>
            <b/>
            <sz val="9"/>
            <color indexed="81"/>
            <rFont val="Tahoma"/>
            <family val="2"/>
          </rPr>
          <t>Megan Dietrich:</t>
        </r>
        <r>
          <rPr>
            <sz val="9"/>
            <color indexed="81"/>
            <rFont val="Tahoma"/>
            <family val="2"/>
          </rPr>
          <t xml:space="preserve">
x2 for 1 checked bag/person for departure and return</t>
        </r>
      </text>
    </comment>
    <comment ref="N74" authorId="0" shapeId="0" xr:uid="{00000000-0006-0000-0200-000014000000}">
      <text>
        <r>
          <rPr>
            <b/>
            <sz val="9"/>
            <color indexed="81"/>
            <rFont val="Tahoma"/>
            <family val="2"/>
          </rPr>
          <t>Megan Dietrich:</t>
        </r>
        <r>
          <rPr>
            <sz val="9"/>
            <color indexed="81"/>
            <rFont val="Tahoma"/>
            <family val="2"/>
          </rPr>
          <t xml:space="preserve">
x2 for 1 checked bag/person for departure and return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Megan Dietrich</author>
  </authors>
  <commentList>
    <comment ref="D14" authorId="0" shapeId="0" xr:uid="{00000000-0006-0000-0300-000001000000}">
      <text>
        <r>
          <rPr>
            <sz val="9"/>
            <color indexed="81"/>
            <rFont val="Tahoma"/>
            <family val="2"/>
          </rPr>
          <t>Effective January 1, 2023, the Executive Level II salary level is $212,100.  Note: Salary cap formula has been prorated for a 9 month/AY appointment.</t>
        </r>
      </text>
    </comment>
    <comment ref="D15" authorId="0" shapeId="0" xr:uid="{7EE23B74-B9B9-4C73-A6A1-218976D190CA}">
      <text>
        <r>
          <rPr>
            <sz val="9"/>
            <color indexed="81"/>
            <rFont val="Tahoma"/>
            <family val="2"/>
          </rPr>
          <t xml:space="preserve">For FY23 Per https://grants.nih.gov/grants/guide/notice-files/NOT-OD-23-076.html
</t>
        </r>
      </text>
    </comment>
  </commentList>
</comments>
</file>

<file path=xl/sharedStrings.xml><?xml version="1.0" encoding="utf-8"?>
<sst xmlns="http://schemas.openxmlformats.org/spreadsheetml/2006/main" count="923" uniqueCount="195">
  <si>
    <t>Off-Campus</t>
  </si>
  <si>
    <t>TDC</t>
  </si>
  <si>
    <t>Oth Spon Act</t>
  </si>
  <si>
    <t>Base:</t>
  </si>
  <si>
    <t>Admin Assc - Major proj</t>
  </si>
  <si>
    <t>Modified Total Direct Costs (MTDC) Base</t>
  </si>
  <si>
    <t>PI - calendar</t>
  </si>
  <si>
    <t>Co-PI - calendar</t>
  </si>
  <si>
    <t>Facilities &amp; Administrative (F&amp;A)</t>
  </si>
  <si>
    <t>Animal Care F&amp;A</t>
  </si>
  <si>
    <t>Animal Care Bases:</t>
  </si>
  <si>
    <t>Total MTDC</t>
  </si>
  <si>
    <t>Proposal Deadline in Fiscal Year:</t>
  </si>
  <si>
    <t>Base Salary for Proposal</t>
  </si>
  <si>
    <t>Current Stanford Salary</t>
  </si>
  <si>
    <t>Principal Investigator:</t>
  </si>
  <si>
    <t>Title:</t>
  </si>
  <si>
    <t>Project Period:</t>
  </si>
  <si>
    <t>Sponsor:</t>
  </si>
  <si>
    <t>Months in 1st Fiscal Period:</t>
  </si>
  <si>
    <t>Months in 2nd Fiscal Period:</t>
  </si>
  <si>
    <t>Role on Project</t>
  </si>
  <si>
    <t>Salary</t>
  </si>
  <si>
    <t>Benefits</t>
  </si>
  <si>
    <t>Total</t>
  </si>
  <si>
    <t>YEAR 1</t>
  </si>
  <si>
    <t>Consultant</t>
  </si>
  <si>
    <t>Equipment</t>
  </si>
  <si>
    <t>Supplies</t>
  </si>
  <si>
    <t>Travel</t>
  </si>
  <si>
    <t>Animal Care</t>
  </si>
  <si>
    <t>Tuition</t>
  </si>
  <si>
    <t>Other Direct Costs</t>
  </si>
  <si>
    <t>Direct Costs</t>
  </si>
  <si>
    <t>Salaries, Consultant, Supplies, Travel, Other</t>
  </si>
  <si>
    <t>Benefit Rates</t>
  </si>
  <si>
    <t>YEAR 2</t>
  </si>
  <si>
    <t>YEAR 5</t>
  </si>
  <si>
    <t>YEAR 4</t>
  </si>
  <si>
    <t>YEAR 3</t>
  </si>
  <si>
    <t>TOTALS</t>
  </si>
  <si>
    <t>Salaries</t>
  </si>
  <si>
    <t>Name</t>
  </si>
  <si>
    <t>Total Direct Costs</t>
  </si>
  <si>
    <t>Indirect Costs (IDC)</t>
  </si>
  <si>
    <t>Contingent</t>
  </si>
  <si>
    <t>Grad Student</t>
  </si>
  <si>
    <t>Postdoc</t>
  </si>
  <si>
    <t>Staff</t>
  </si>
  <si>
    <t>Preliminary Escalation Periods:</t>
  </si>
  <si>
    <t>Total Project Years:</t>
  </si>
  <si>
    <t>Percent Effort</t>
  </si>
  <si>
    <t>Prime Sponsor:</t>
  </si>
  <si>
    <t>Year 1</t>
  </si>
  <si>
    <t>Year 2</t>
  </si>
  <si>
    <t>Year 3</t>
  </si>
  <si>
    <t>Year 4</t>
  </si>
  <si>
    <t>Year 5</t>
  </si>
  <si>
    <t>Other (subject to IDC)</t>
  </si>
  <si>
    <t>Research</t>
  </si>
  <si>
    <t>Department:</t>
  </si>
  <si>
    <t>Totals</t>
  </si>
  <si>
    <t>Total Costs</t>
  </si>
  <si>
    <t>First $25,000 of Each Consortium</t>
  </si>
  <si>
    <t>Accrued Total Under $25,000</t>
  </si>
  <si>
    <t>Accrued Total Over $25,000</t>
  </si>
  <si>
    <t>Sponsor Salary Cap:</t>
  </si>
  <si>
    <t>Function:</t>
  </si>
  <si>
    <t>Location:</t>
  </si>
  <si>
    <t>MTDC</t>
  </si>
  <si>
    <t>Other</t>
  </si>
  <si>
    <t>Regular</t>
  </si>
  <si>
    <t>Sponsor Type:</t>
  </si>
  <si>
    <t>Escalation Rates</t>
  </si>
  <si>
    <t>[Enter Name of Institution 1]</t>
  </si>
  <si>
    <t>[Enter category, e.g., salaries]</t>
  </si>
  <si>
    <t>F&amp;A Costs</t>
  </si>
  <si>
    <t>[Enter Name of Institution 2]</t>
  </si>
  <si>
    <t>[Enter Name of Institution 3]</t>
  </si>
  <si>
    <t>[Enter Name of Institution 4]</t>
  </si>
  <si>
    <t>[Enter Name of Institution 5]</t>
  </si>
  <si>
    <t>[Enter Name of Institution 6]</t>
  </si>
  <si>
    <t>[Enter Name of Institution 7]</t>
  </si>
  <si>
    <t>[Enter Name of Institution 8]</t>
  </si>
  <si>
    <t>[Enter Name of Institution 9]</t>
  </si>
  <si>
    <t>[Enter Name of Institution 10]</t>
  </si>
  <si>
    <t>SUMMARY</t>
  </si>
  <si>
    <t>Number of Subawards:</t>
  </si>
  <si>
    <t>Total Direct Costs Less Consortia F&amp;A Costs</t>
  </si>
  <si>
    <t>Undergrad</t>
  </si>
  <si>
    <t>Lab Assistant</t>
  </si>
  <si>
    <t>1st Fiscal</t>
  </si>
  <si>
    <t>2nd Fiscal</t>
  </si>
  <si>
    <t>Consortia (Subawards)</t>
  </si>
  <si>
    <t>PI - academic</t>
  </si>
  <si>
    <t>PI - summer</t>
  </si>
  <si>
    <t>Co-PI - academic</t>
  </si>
  <si>
    <t>Co-PI - summer</t>
  </si>
  <si>
    <t>F&amp;A Rates</t>
  </si>
  <si>
    <t>Function</t>
  </si>
  <si>
    <t>Location</t>
  </si>
  <si>
    <t>Base</t>
  </si>
  <si>
    <t>On-Campus</t>
  </si>
  <si>
    <t>Instruction</t>
  </si>
  <si>
    <t>NIH Limit on Grad Student Comp:</t>
  </si>
  <si>
    <t>2021ResearchOn-Campus</t>
  </si>
  <si>
    <t>2021ResearchOff-Campus</t>
  </si>
  <si>
    <t>2021InstructionOn-Campus</t>
  </si>
  <si>
    <t>2021InstructionOff-Campus</t>
  </si>
  <si>
    <t>2021Oth Spon ActOn-Campus</t>
  </si>
  <si>
    <t>2021Oth Spon ActOff-Campus</t>
  </si>
  <si>
    <t>Life Science Res Prof</t>
  </si>
  <si>
    <t>2022ResearchOn-Campus</t>
  </si>
  <si>
    <t>2022ResearchOff-Campus</t>
  </si>
  <si>
    <t>2022InstructionOn-Campus</t>
  </si>
  <si>
    <t>2022InstructionOff-Campus</t>
  </si>
  <si>
    <t>2022Oth Spon ActOn-Campus</t>
  </si>
  <si>
    <t>2022Oth Spon ActOff-Campus</t>
  </si>
  <si>
    <t>2023ResearchOn-Campus</t>
  </si>
  <si>
    <t>2023ResearchOff-Campus</t>
  </si>
  <si>
    <t>2023InstructionOn-Campus</t>
  </si>
  <si>
    <t>2023InstructionOff-Campus</t>
  </si>
  <si>
    <t>2023Oth Spon ActOn-Campus</t>
  </si>
  <si>
    <t>2023Oth Spon ActOff-Campus</t>
  </si>
  <si>
    <t>2024ResearchOn-Campus</t>
  </si>
  <si>
    <t>2024ResearchOff-Campus</t>
  </si>
  <si>
    <t>2024InstructionOn-Campus</t>
  </si>
  <si>
    <t>2024InstructionOff-Campus</t>
  </si>
  <si>
    <t>2024Oth Spon ActOn-Campus</t>
  </si>
  <si>
    <t>2024Oth Spon ActOff-Campus</t>
  </si>
  <si>
    <t>2025ResearchOn-Campus</t>
  </si>
  <si>
    <t>2025ResearchOff-Campus</t>
  </si>
  <si>
    <t>2025InstructionOn-Campus</t>
  </si>
  <si>
    <t>2025InstructionOff-Campus</t>
  </si>
  <si>
    <t>2025Oth Spon ActOn-Campus</t>
  </si>
  <si>
    <t>2025Oth Spon ActOff-Campus</t>
  </si>
  <si>
    <t>Research Scientist</t>
  </si>
  <si>
    <t>2026ResearchOn-Campus</t>
  </si>
  <si>
    <t>2026ResearchOff-Campus</t>
  </si>
  <si>
    <t>2026InstructionOn-Campus</t>
  </si>
  <si>
    <t>2026InstructionOff-Campus</t>
  </si>
  <si>
    <t>2026Oth Spon ActOn-Campus</t>
  </si>
  <si>
    <t>2026Oth Spon ActOff-Campus</t>
  </si>
  <si>
    <t>Participant Costs</t>
  </si>
  <si>
    <t>Benefit Rates reflect FY23 Final Fringe Benefit Rates</t>
  </si>
  <si>
    <t>2027ResearchOn-Campus</t>
  </si>
  <si>
    <t>2027ResearchOff-Campus</t>
  </si>
  <si>
    <t>2027InstructionOn-Campus</t>
  </si>
  <si>
    <t>2027InstructionOff-Campus</t>
  </si>
  <si>
    <t>2027Oth Spon ActOn-Campus</t>
  </si>
  <si>
    <t>2027Oth Spon ActOff-Campus</t>
  </si>
  <si>
    <t>2028ResearchOn-Campus</t>
  </si>
  <si>
    <t>2028ResearchOff-Campus</t>
  </si>
  <si>
    <t>2028InstructionOn-Campus</t>
  </si>
  <si>
    <t>2028InstructionOff-Campus</t>
  </si>
  <si>
    <t>2028Oth Spon ActOn-Campus</t>
  </si>
  <si>
    <t>2028Oth Spon ActOff-Campus</t>
  </si>
  <si>
    <t>2029ResearchOn-Campus</t>
  </si>
  <si>
    <t>2029ResearchOff-Campus</t>
  </si>
  <si>
    <t>2029InstructionOn-Campus</t>
  </si>
  <si>
    <t>2029InstructionOff-Campus</t>
  </si>
  <si>
    <t>2029Oth Spon ActOn-Campus</t>
  </si>
  <si>
    <t>2029Oth Spon ActOff-Campus</t>
  </si>
  <si>
    <t>*NIH 2023 9-mo. cap = $159,075; 2023 12-mo. cap = $212,100</t>
  </si>
  <si>
    <t>Domestic Travel</t>
  </si>
  <si>
    <t>Foreign Travel</t>
  </si>
  <si>
    <t>Input</t>
  </si>
  <si>
    <t>Calculated</t>
  </si>
  <si>
    <t>Trip 1</t>
  </si>
  <si>
    <t>Trip 2</t>
  </si>
  <si>
    <t>Trip 3</t>
  </si>
  <si>
    <t>Trip 4</t>
  </si>
  <si>
    <t># of Travelers</t>
  </si>
  <si>
    <t># of Days</t>
  </si>
  <si>
    <t>Registration</t>
  </si>
  <si>
    <t>Airfare</t>
  </si>
  <si>
    <t>Baggage</t>
  </si>
  <si>
    <t>Ground</t>
  </si>
  <si>
    <t>Lodging</t>
  </si>
  <si>
    <t>Meals</t>
  </si>
  <si>
    <t>Trip Total</t>
  </si>
  <si>
    <t>Yr. 1 Domestic Travel Total</t>
  </si>
  <si>
    <t>Trip Total w. escalation</t>
  </si>
  <si>
    <t>Yr. 2 Domestic Travel Total</t>
  </si>
  <si>
    <t>Yr. 3 Domestic Travel Total</t>
  </si>
  <si>
    <t>Domestic Travel Total</t>
  </si>
  <si>
    <t>Yr. 1 Foreign Travel Total</t>
  </si>
  <si>
    <t>Yr. 2 Foreign Travel Total</t>
  </si>
  <si>
    <t>Yr. 3 Foreign Travel Total</t>
  </si>
  <si>
    <t>Foreign Travel Total</t>
  </si>
  <si>
    <t>Yr. 4 Domestic Travel Total</t>
  </si>
  <si>
    <t>Yr. 5 Domestic Travel Total</t>
  </si>
  <si>
    <t>Yr. 4 Foreign Travel Total</t>
  </si>
  <si>
    <t>Yr. 5 Foreign Travel Total</t>
  </si>
  <si>
    <t>Informational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</si>
</sst>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[Red]_(* \(#,##0\);_(* &quot;-&quot;_);_(@_)"/>
    <numFmt numFmtId="166" formatCode="#,##0."/>
    <numFmt numFmtId="167" formatCode="_(* #,##0_);_(* \(#,##0\);_(* &quot;-&quot;??_);_(@_)"/>
    <numFmt numFmtId="168" formatCode="mm/dd/yy;@"/>
    <numFmt numFmtId="169" formatCode="&quot;$&quot;#,##0"/>
    <numFmt numFmtId="170" formatCode="_(* #,##0_);[Red]_(* \(#,##0\);_(* &quot;-&quot;??_);_(@_)"/>
  </numFmts>
  <fonts count="35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3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u/>
      <sz val="10"/>
      <name val="Arial"/>
      <family val="2"/>
    </font>
    <font>
      <i/>
      <sz val="10"/>
      <name val="Arial Narrow"/>
      <family val="2"/>
    </font>
    <font>
      <sz val="9"/>
      <color indexed="12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</font>
    <font>
      <i/>
      <sz val="10"/>
      <color theme="0" tint="-0.499984740745262"/>
      <name val="Arial"/>
      <family val="2"/>
    </font>
    <font>
      <sz val="8"/>
      <color rgb="FF000000"/>
      <name val="Tahoma"/>
      <family val="2"/>
    </font>
    <font>
      <b/>
      <sz val="9"/>
      <color rgb="FF0000FF"/>
      <name val="Arial"/>
      <family val="2"/>
    </font>
    <font>
      <sz val="10"/>
      <color rgb="FF0000F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21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 style="hair">
        <color indexed="2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44"/>
      </left>
      <right style="hair">
        <color indexed="44"/>
      </right>
      <top style="thin">
        <color indexed="44"/>
      </top>
      <bottom style="thin">
        <color indexed="44"/>
      </bottom>
      <diagonal/>
    </border>
    <border>
      <left style="hair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 style="hair">
        <color indexed="22"/>
      </right>
      <top/>
      <bottom style="hair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44"/>
      </left>
      <right style="thin">
        <color indexed="6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22"/>
      </right>
      <top style="medium">
        <color indexed="64"/>
      </top>
      <bottom style="thin">
        <color indexed="64"/>
      </bottom>
      <diagonal/>
    </border>
    <border>
      <left style="hair">
        <color indexed="22"/>
      </left>
      <right style="hair">
        <color indexed="9"/>
      </right>
      <top style="medium">
        <color indexed="64"/>
      </top>
      <bottom style="thin">
        <color indexed="64"/>
      </bottom>
      <diagonal/>
    </border>
    <border>
      <left style="hair">
        <color indexed="9"/>
      </left>
      <right style="hair">
        <color indexed="9"/>
      </right>
      <top style="medium">
        <color indexed="64"/>
      </top>
      <bottom style="thin">
        <color indexed="64"/>
      </bottom>
      <diagonal/>
    </border>
    <border>
      <left style="hair">
        <color indexed="9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22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medium">
        <color indexed="64"/>
      </right>
      <top style="thin">
        <color indexed="64"/>
      </top>
      <bottom style="hair">
        <color indexed="22"/>
      </bottom>
      <diagonal/>
    </border>
    <border>
      <left style="medium">
        <color indexed="64"/>
      </left>
      <right/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/>
      <top style="hair">
        <color indexed="22"/>
      </top>
      <bottom/>
      <diagonal/>
    </border>
    <border>
      <left/>
      <right/>
      <top style="hair">
        <color indexed="22"/>
      </top>
      <bottom/>
      <diagonal/>
    </border>
    <border>
      <left/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medium">
        <color indexed="64"/>
      </left>
      <right/>
      <top style="hair">
        <color indexed="22"/>
      </top>
      <bottom style="thin">
        <color indexed="64"/>
      </bottom>
      <diagonal/>
    </border>
    <border>
      <left/>
      <right/>
      <top style="hair">
        <color indexed="22"/>
      </top>
      <bottom style="thin">
        <color indexed="64"/>
      </bottom>
      <diagonal/>
    </border>
    <border>
      <left/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thin">
        <color indexed="64"/>
      </bottom>
      <diagonal/>
    </border>
    <border>
      <left style="medium">
        <color indexed="64"/>
      </left>
      <right/>
      <top style="hair">
        <color indexed="22"/>
      </top>
      <bottom style="medium">
        <color indexed="64"/>
      </bottom>
      <diagonal/>
    </border>
    <border>
      <left/>
      <right/>
      <top style="hair">
        <color indexed="22"/>
      </top>
      <bottom style="medium">
        <color indexed="64"/>
      </bottom>
      <diagonal/>
    </border>
    <border>
      <left/>
      <right style="hair">
        <color indexed="22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22"/>
      </right>
      <top/>
      <bottom style="medium">
        <color indexed="64"/>
      </bottom>
      <diagonal/>
    </border>
    <border>
      <left style="hair">
        <color indexed="22"/>
      </left>
      <right style="hair">
        <color indexed="22"/>
      </right>
      <top/>
      <bottom style="medium">
        <color indexed="64"/>
      </bottom>
      <diagonal/>
    </border>
    <border>
      <left style="hair">
        <color indexed="22"/>
      </left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22"/>
      </left>
      <right style="hair">
        <color indexed="22"/>
      </right>
      <top style="thin">
        <color indexed="64"/>
      </top>
      <bottom/>
      <diagonal/>
    </border>
    <border>
      <left style="hair">
        <color indexed="22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22"/>
      </left>
      <right style="hair">
        <color indexed="22"/>
      </right>
      <top/>
      <bottom/>
      <diagonal/>
    </border>
    <border>
      <left style="hair">
        <color indexed="22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22"/>
      </left>
      <right style="hair">
        <color indexed="22"/>
      </right>
      <top style="medium">
        <color indexed="64"/>
      </top>
      <bottom style="medium">
        <color indexed="64"/>
      </bottom>
      <diagonal/>
    </border>
    <border>
      <left style="hair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4"/>
      </left>
      <right style="thin">
        <color indexed="44"/>
      </right>
      <top/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6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44"/>
      </left>
      <right style="hair">
        <color indexed="44"/>
      </right>
      <top/>
      <bottom style="thin">
        <color indexed="44"/>
      </bottom>
      <diagonal/>
    </border>
    <border>
      <left style="hair">
        <color indexed="44"/>
      </left>
      <right style="thin">
        <color indexed="44"/>
      </right>
      <top/>
      <bottom style="thin">
        <color indexed="44"/>
      </bottom>
      <diagonal/>
    </border>
    <border>
      <left style="thin">
        <color indexed="64"/>
      </left>
      <right style="thin">
        <color indexed="44"/>
      </right>
      <top/>
      <bottom style="thin">
        <color indexed="44"/>
      </bottom>
      <diagonal/>
    </border>
    <border>
      <left style="hair">
        <color indexed="22"/>
      </left>
      <right style="thin">
        <color indexed="64"/>
      </right>
      <top/>
      <bottom style="hair">
        <color indexed="22"/>
      </bottom>
      <diagonal/>
    </border>
    <border>
      <left style="thin">
        <color indexed="64"/>
      </left>
      <right style="hair">
        <color indexed="22"/>
      </right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44"/>
      </left>
      <right/>
      <top/>
      <bottom style="thin">
        <color indexed="44"/>
      </bottom>
      <diagonal/>
    </border>
    <border>
      <left/>
      <right style="hair">
        <color indexed="44"/>
      </right>
      <top/>
      <bottom style="thin">
        <color indexed="44"/>
      </bottom>
      <diagonal/>
    </border>
    <border>
      <left style="hair">
        <color indexed="44"/>
      </left>
      <right/>
      <top style="thin">
        <color indexed="44"/>
      </top>
      <bottom style="thin">
        <color indexed="44"/>
      </bottom>
      <diagonal/>
    </border>
    <border>
      <left/>
      <right style="hair">
        <color indexed="44"/>
      </right>
      <top style="thin">
        <color indexed="44"/>
      </top>
      <bottom style="thin">
        <color indexed="44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/>
      <diagonal/>
    </border>
    <border>
      <left/>
      <right/>
      <top style="thin">
        <color indexed="44"/>
      </top>
      <bottom/>
      <diagonal/>
    </border>
    <border>
      <left/>
      <right style="thin">
        <color indexed="44"/>
      </right>
      <top style="thin">
        <color indexed="4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44" fontId="30" fillId="0" borderId="0" applyFont="0" applyFill="0" applyBorder="0" applyAlignment="0" applyProtection="0"/>
  </cellStyleXfs>
  <cellXfs count="331">
    <xf numFmtId="0" fontId="0" fillId="0" borderId="0" xfId="0"/>
    <xf numFmtId="3" fontId="0" fillId="0" borderId="0" xfId="0" applyNumberFormat="1"/>
    <xf numFmtId="0" fontId="0" fillId="0" borderId="0" xfId="0" applyFill="1" applyBorder="1"/>
    <xf numFmtId="38" fontId="0" fillId="0" borderId="0" xfId="0" applyNumberFormat="1"/>
    <xf numFmtId="3" fontId="0" fillId="0" borderId="0" xfId="0" applyNumberFormat="1" applyFill="1" applyBorder="1"/>
    <xf numFmtId="0" fontId="0" fillId="0" borderId="0" xfId="0" applyNumberFormat="1"/>
    <xf numFmtId="0" fontId="0" fillId="0" borderId="1" xfId="0" applyFill="1" applyBorder="1"/>
    <xf numFmtId="3" fontId="0" fillId="0" borderId="1" xfId="0" applyNumberFormat="1" applyFill="1" applyBorder="1"/>
    <xf numFmtId="0" fontId="0" fillId="0" borderId="2" xfId="0" applyFill="1" applyBorder="1"/>
    <xf numFmtId="3" fontId="0" fillId="0" borderId="2" xfId="0" applyNumberFormat="1" applyFill="1" applyBorder="1"/>
    <xf numFmtId="0" fontId="0" fillId="0" borderId="3" xfId="0" applyFill="1" applyBorder="1"/>
    <xf numFmtId="3" fontId="0" fillId="0" borderId="3" xfId="0" applyNumberFormat="1" applyFill="1" applyBorder="1"/>
    <xf numFmtId="0" fontId="0" fillId="0" borderId="4" xfId="0" applyFill="1" applyBorder="1"/>
    <xf numFmtId="3" fontId="0" fillId="0" borderId="4" xfId="0" applyNumberFormat="1" applyFill="1" applyBorder="1"/>
    <xf numFmtId="38" fontId="5" fillId="0" borderId="5" xfId="0" applyNumberFormat="1" applyFont="1" applyBorder="1" applyAlignment="1">
      <alignment horizontal="right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11" xfId="0" applyFont="1" applyFill="1" applyBorder="1"/>
    <xf numFmtId="38" fontId="5" fillId="0" borderId="12" xfId="0" applyNumberFormat="1" applyFont="1" applyBorder="1" applyAlignment="1">
      <alignment horizontal="right"/>
    </xf>
    <xf numFmtId="0" fontId="0" fillId="0" borderId="13" xfId="0" applyFill="1" applyBorder="1"/>
    <xf numFmtId="0" fontId="5" fillId="0" borderId="5" xfId="0" applyNumberFormat="1" applyFont="1" applyBorder="1" applyAlignment="1">
      <alignment horizontal="right" wrapText="1"/>
    </xf>
    <xf numFmtId="0" fontId="4" fillId="0" borderId="0" xfId="0" applyNumberFormat="1" applyFont="1" applyBorder="1"/>
    <xf numFmtId="0" fontId="0" fillId="0" borderId="0" xfId="0" applyNumberFormat="1" applyBorder="1" applyAlignment="1"/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/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/>
    <xf numFmtId="0" fontId="4" fillId="0" borderId="1" xfId="0" applyFont="1" applyFill="1" applyBorder="1"/>
    <xf numFmtId="0" fontId="4" fillId="0" borderId="2" xfId="0" applyFont="1" applyFill="1" applyBorder="1"/>
    <xf numFmtId="0" fontId="4" fillId="0" borderId="0" xfId="0" applyFont="1" applyFill="1" applyBorder="1"/>
    <xf numFmtId="0" fontId="4" fillId="0" borderId="4" xfId="0" applyFont="1" applyFill="1" applyBorder="1"/>
    <xf numFmtId="0" fontId="4" fillId="0" borderId="13" xfId="0" applyFont="1" applyFill="1" applyBorder="1"/>
    <xf numFmtId="0" fontId="4" fillId="0" borderId="3" xfId="0" applyFont="1" applyFill="1" applyBorder="1"/>
    <xf numFmtId="0" fontId="4" fillId="0" borderId="14" xfId="0" applyFont="1" applyFill="1" applyBorder="1"/>
    <xf numFmtId="0" fontId="4" fillId="0" borderId="0" xfId="0" applyFont="1"/>
    <xf numFmtId="165" fontId="3" fillId="0" borderId="15" xfId="1" applyNumberFormat="1" applyFont="1" applyFill="1" applyBorder="1"/>
    <xf numFmtId="165" fontId="3" fillId="0" borderId="16" xfId="1" applyNumberFormat="1" applyFont="1" applyFill="1" applyBorder="1"/>
    <xf numFmtId="165" fontId="3" fillId="0" borderId="17" xfId="1" applyNumberFormat="1" applyFont="1" applyFill="1" applyBorder="1"/>
    <xf numFmtId="165" fontId="4" fillId="0" borderId="17" xfId="1" applyNumberFormat="1" applyFont="1" applyFill="1" applyBorder="1"/>
    <xf numFmtId="165" fontId="3" fillId="0" borderId="18" xfId="1" applyNumberFormat="1" applyFont="1" applyFill="1" applyBorder="1"/>
    <xf numFmtId="165" fontId="4" fillId="0" borderId="4" xfId="1" applyNumberFormat="1" applyFont="1" applyFill="1" applyBorder="1"/>
    <xf numFmtId="165" fontId="4" fillId="0" borderId="17" xfId="1" applyNumberFormat="1" applyFont="1" applyBorder="1"/>
    <xf numFmtId="165" fontId="4" fillId="0" borderId="0" xfId="1" applyNumberFormat="1" applyFont="1" applyFill="1" applyBorder="1"/>
    <xf numFmtId="165" fontId="4" fillId="0" borderId="2" xfId="1" applyNumberFormat="1" applyFont="1" applyFill="1" applyBorder="1"/>
    <xf numFmtId="165" fontId="3" fillId="0" borderId="1" xfId="1" applyNumberFormat="1" applyFont="1" applyFill="1" applyBorder="1"/>
    <xf numFmtId="0" fontId="5" fillId="0" borderId="19" xfId="0" applyNumberFormat="1" applyFont="1" applyBorder="1" applyAlignment="1">
      <alignment horizontal="right" wrapText="1"/>
    </xf>
    <xf numFmtId="3" fontId="4" fillId="0" borderId="14" xfId="0" applyNumberFormat="1" applyFont="1" applyFill="1" applyBorder="1"/>
    <xf numFmtId="3" fontId="4" fillId="0" borderId="11" xfId="0" applyNumberFormat="1" applyFont="1" applyFill="1" applyBorder="1"/>
    <xf numFmtId="165" fontId="4" fillId="0" borderId="14" xfId="1" applyNumberFormat="1" applyFont="1" applyFill="1" applyBorder="1"/>
    <xf numFmtId="165" fontId="3" fillId="0" borderId="20" xfId="1" applyNumberFormat="1" applyFont="1" applyFill="1" applyBorder="1"/>
    <xf numFmtId="3" fontId="4" fillId="0" borderId="6" xfId="0" applyNumberFormat="1" applyFont="1" applyFill="1" applyBorder="1"/>
    <xf numFmtId="3" fontId="4" fillId="0" borderId="9" xfId="0" applyNumberFormat="1" applyFont="1" applyFill="1" applyBorder="1"/>
    <xf numFmtId="165" fontId="4" fillId="0" borderId="3" xfId="1" applyNumberFormat="1" applyFont="1" applyFill="1" applyBorder="1"/>
    <xf numFmtId="3" fontId="4" fillId="0" borderId="4" xfId="0" applyNumberFormat="1" applyFont="1" applyFill="1" applyBorder="1"/>
    <xf numFmtId="3" fontId="4" fillId="0" borderId="21" xfId="0" applyNumberFormat="1" applyFont="1" applyFill="1" applyBorder="1"/>
    <xf numFmtId="3" fontId="4" fillId="0" borderId="22" xfId="0" applyNumberFormat="1" applyFont="1" applyFill="1" applyBorder="1"/>
    <xf numFmtId="165" fontId="4" fillId="0" borderId="13" xfId="1" applyNumberFormat="1" applyFont="1" applyFill="1" applyBorder="1"/>
    <xf numFmtId="3" fontId="4" fillId="0" borderId="2" xfId="0" applyNumberFormat="1" applyFont="1" applyFill="1" applyBorder="1"/>
    <xf numFmtId="3" fontId="4" fillId="0" borderId="7" xfId="0" applyNumberFormat="1" applyFont="1" applyFill="1" applyBorder="1"/>
    <xf numFmtId="0" fontId="7" fillId="0" borderId="0" xfId="0" applyNumberFormat="1" applyFont="1" applyBorder="1" applyAlignment="1">
      <alignment horizontal="right"/>
    </xf>
    <xf numFmtId="0" fontId="5" fillId="0" borderId="12" xfId="0" applyNumberFormat="1" applyFont="1" applyBorder="1" applyAlignment="1">
      <alignment horizontal="right" wrapText="1"/>
    </xf>
    <xf numFmtId="0" fontId="3" fillId="0" borderId="23" xfId="0" applyNumberFormat="1" applyFont="1" applyBorder="1" applyAlignment="1">
      <alignment horizontal="center"/>
    </xf>
    <xf numFmtId="0" fontId="0" fillId="0" borderId="0" xfId="0" applyBorder="1"/>
    <xf numFmtId="38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38" fontId="5" fillId="0" borderId="24" xfId="0" applyNumberFormat="1" applyFont="1" applyBorder="1" applyAlignment="1">
      <alignment horizontal="right"/>
    </xf>
    <xf numFmtId="165" fontId="3" fillId="0" borderId="25" xfId="1" applyNumberFormat="1" applyFont="1" applyFill="1" applyBorder="1"/>
    <xf numFmtId="165" fontId="3" fillId="0" borderId="26" xfId="1" applyNumberFormat="1" applyFont="1" applyFill="1" applyBorder="1"/>
    <xf numFmtId="165" fontId="4" fillId="0" borderId="27" xfId="1" applyNumberFormat="1" applyFont="1" applyFill="1" applyBorder="1"/>
    <xf numFmtId="165" fontId="3" fillId="0" borderId="28" xfId="1" applyNumberFormat="1" applyFont="1" applyFill="1" applyBorder="1"/>
    <xf numFmtId="165" fontId="3" fillId="0" borderId="27" xfId="1" applyNumberFormat="1" applyFont="1" applyBorder="1"/>
    <xf numFmtId="165" fontId="4" fillId="0" borderId="29" xfId="1" applyNumberFormat="1" applyFont="1" applyFill="1" applyBorder="1"/>
    <xf numFmtId="165" fontId="4" fillId="0" borderId="30" xfId="1" applyNumberFormat="1" applyFont="1" applyFill="1" applyBorder="1"/>
    <xf numFmtId="165" fontId="3" fillId="0" borderId="31" xfId="1" applyNumberFormat="1" applyFont="1" applyFill="1" applyBorder="1"/>
    <xf numFmtId="0" fontId="3" fillId="0" borderId="22" xfId="0" applyFont="1" applyFill="1" applyBorder="1"/>
    <xf numFmtId="3" fontId="0" fillId="0" borderId="13" xfId="0" applyNumberFormat="1" applyFill="1" applyBorder="1"/>
    <xf numFmtId="0" fontId="9" fillId="0" borderId="0" xfId="0" applyFont="1" applyBorder="1"/>
    <xf numFmtId="0" fontId="9" fillId="0" borderId="0" xfId="0" applyNumberFormat="1" applyFont="1"/>
    <xf numFmtId="0" fontId="5" fillId="0" borderId="19" xfId="0" applyNumberFormat="1" applyFont="1" applyBorder="1" applyAlignment="1"/>
    <xf numFmtId="0" fontId="4" fillId="0" borderId="10" xfId="0" applyFont="1" applyFill="1" applyBorder="1"/>
    <xf numFmtId="0" fontId="4" fillId="0" borderId="21" xfId="0" applyFont="1" applyFill="1" applyBorder="1"/>
    <xf numFmtId="165" fontId="3" fillId="0" borderId="30" xfId="1" applyNumberFormat="1" applyFont="1" applyFill="1" applyBorder="1"/>
    <xf numFmtId="3" fontId="4" fillId="0" borderId="16" xfId="0" applyNumberFormat="1" applyFont="1" applyFill="1" applyBorder="1"/>
    <xf numFmtId="0" fontId="4" fillId="0" borderId="17" xfId="0" applyFont="1" applyBorder="1"/>
    <xf numFmtId="3" fontId="4" fillId="0" borderId="32" xfId="0" applyNumberFormat="1" applyFont="1" applyFill="1" applyBorder="1"/>
    <xf numFmtId="0" fontId="4" fillId="0" borderId="0" xfId="0" applyFont="1" applyFill="1" applyBorder="1" applyAlignment="1">
      <alignment horizontal="right"/>
    </xf>
    <xf numFmtId="0" fontId="16" fillId="0" borderId="0" xfId="0" applyFont="1"/>
    <xf numFmtId="166" fontId="10" fillId="0" borderId="33" xfId="0" applyNumberFormat="1" applyFont="1" applyFill="1" applyBorder="1" applyAlignment="1"/>
    <xf numFmtId="38" fontId="0" fillId="0" borderId="34" xfId="0" applyNumberFormat="1" applyFill="1" applyBorder="1"/>
    <xf numFmtId="38" fontId="0" fillId="0" borderId="35" xfId="0" applyNumberFormat="1" applyFill="1" applyBorder="1"/>
    <xf numFmtId="0" fontId="1" fillId="0" borderId="0" xfId="0" applyNumberFormat="1" applyFont="1"/>
    <xf numFmtId="165" fontId="4" fillId="0" borderId="36" xfId="1" applyNumberFormat="1" applyFont="1" applyBorder="1"/>
    <xf numFmtId="0" fontId="3" fillId="0" borderId="10" xfId="0" applyNumberFormat="1" applyFont="1" applyFill="1" applyBorder="1"/>
    <xf numFmtId="0" fontId="4" fillId="0" borderId="4" xfId="0" applyNumberFormat="1" applyFont="1" applyFill="1" applyBorder="1"/>
    <xf numFmtId="166" fontId="10" fillId="0" borderId="37" xfId="0" applyNumberFormat="1" applyFont="1" applyFill="1" applyBorder="1" applyAlignment="1"/>
    <xf numFmtId="38" fontId="0" fillId="0" borderId="38" xfId="0" applyNumberFormat="1" applyFill="1" applyBorder="1"/>
    <xf numFmtId="38" fontId="0" fillId="0" borderId="39" xfId="0" applyNumberFormat="1" applyFill="1" applyBorder="1"/>
    <xf numFmtId="0" fontId="4" fillId="0" borderId="4" xfId="3" applyNumberFormat="1" applyFont="1" applyFill="1" applyBorder="1" applyAlignment="1">
      <alignment horizontal="right"/>
    </xf>
    <xf numFmtId="0" fontId="3" fillId="0" borderId="40" xfId="0" applyFont="1" applyFill="1" applyBorder="1"/>
    <xf numFmtId="0" fontId="3" fillId="0" borderId="41" xfId="0" applyFont="1" applyFill="1" applyBorder="1"/>
    <xf numFmtId="3" fontId="3" fillId="0" borderId="41" xfId="0" applyNumberFormat="1" applyFont="1" applyFill="1" applyBorder="1"/>
    <xf numFmtId="3" fontId="3" fillId="0" borderId="40" xfId="0" applyNumberFormat="1" applyFont="1" applyFill="1" applyBorder="1"/>
    <xf numFmtId="165" fontId="3" fillId="0" borderId="41" xfId="1" applyNumberFormat="1" applyFont="1" applyFill="1" applyBorder="1"/>
    <xf numFmtId="0" fontId="4" fillId="0" borderId="0" xfId="0" applyNumberFormat="1" applyFont="1" applyFill="1" applyBorder="1" applyAlignment="1">
      <alignment horizontal="right"/>
    </xf>
    <xf numFmtId="0" fontId="5" fillId="0" borderId="5" xfId="0" applyNumberFormat="1" applyFont="1" applyBorder="1" applyAlignment="1">
      <alignment wrapText="1"/>
    </xf>
    <xf numFmtId="38" fontId="0" fillId="0" borderId="42" xfId="0" applyNumberFormat="1" applyFill="1" applyBorder="1"/>
    <xf numFmtId="38" fontId="0" fillId="0" borderId="43" xfId="0" applyNumberFormat="1" applyFill="1" applyBorder="1"/>
    <xf numFmtId="38" fontId="0" fillId="0" borderId="44" xfId="0" applyNumberFormat="1" applyFill="1" applyBorder="1"/>
    <xf numFmtId="168" fontId="4" fillId="0" borderId="5" xfId="0" applyNumberFormat="1" applyFont="1" applyBorder="1" applyAlignment="1"/>
    <xf numFmtId="168" fontId="4" fillId="0" borderId="12" xfId="0" applyNumberFormat="1" applyFont="1" applyBorder="1" applyAlignment="1"/>
    <xf numFmtId="0" fontId="0" fillId="0" borderId="45" xfId="0" applyNumberFormat="1" applyFill="1" applyBorder="1" applyAlignment="1"/>
    <xf numFmtId="38" fontId="0" fillId="0" borderId="46" xfId="0" applyNumberFormat="1" applyFill="1" applyBorder="1"/>
    <xf numFmtId="38" fontId="0" fillId="0" borderId="47" xfId="0" applyNumberFormat="1" applyFill="1" applyBorder="1"/>
    <xf numFmtId="165" fontId="3" fillId="0" borderId="48" xfId="1" applyNumberFormat="1" applyFont="1" applyFill="1" applyBorder="1"/>
    <xf numFmtId="165" fontId="3" fillId="0" borderId="49" xfId="1" applyNumberFormat="1" applyFont="1" applyFill="1" applyBorder="1"/>
    <xf numFmtId="165" fontId="4" fillId="0" borderId="50" xfId="1" applyNumberFormat="1" applyFont="1" applyFill="1" applyBorder="1"/>
    <xf numFmtId="165" fontId="4" fillId="0" borderId="51" xfId="1" applyNumberFormat="1" applyFont="1" applyFill="1" applyBorder="1"/>
    <xf numFmtId="0" fontId="3" fillId="0" borderId="52" xfId="0" applyNumberFormat="1" applyFont="1" applyFill="1" applyBorder="1" applyAlignment="1"/>
    <xf numFmtId="0" fontId="13" fillId="0" borderId="53" xfId="0" applyNumberFormat="1" applyFont="1" applyFill="1" applyBorder="1" applyAlignment="1"/>
    <xf numFmtId="0" fontId="13" fillId="0" borderId="54" xfId="0" applyNumberFormat="1" applyFont="1" applyFill="1" applyBorder="1" applyAlignment="1"/>
    <xf numFmtId="3" fontId="17" fillId="2" borderId="55" xfId="0" applyNumberFormat="1" applyFont="1" applyFill="1" applyBorder="1" applyAlignment="1">
      <alignment horizontal="right"/>
    </xf>
    <xf numFmtId="3" fontId="17" fillId="2" borderId="56" xfId="0" applyNumberFormat="1" applyFont="1" applyFill="1" applyBorder="1" applyAlignment="1">
      <alignment horizontal="right"/>
    </xf>
    <xf numFmtId="3" fontId="17" fillId="2" borderId="57" xfId="0" applyNumberFormat="1" applyFont="1" applyFill="1" applyBorder="1" applyAlignment="1">
      <alignment horizontal="right"/>
    </xf>
    <xf numFmtId="0" fontId="1" fillId="0" borderId="58" xfId="0" applyNumberFormat="1" applyFont="1" applyFill="1" applyBorder="1" applyAlignment="1"/>
    <xf numFmtId="0" fontId="1" fillId="0" borderId="59" xfId="0" applyNumberFormat="1" applyFont="1" applyFill="1" applyBorder="1" applyAlignment="1"/>
    <xf numFmtId="0" fontId="1" fillId="0" borderId="60" xfId="0" applyNumberFormat="1" applyFont="1" applyFill="1" applyBorder="1" applyAlignment="1"/>
    <xf numFmtId="3" fontId="4" fillId="0" borderId="61" xfId="1" applyNumberFormat="1" applyFont="1" applyBorder="1" applyAlignment="1"/>
    <xf numFmtId="3" fontId="1" fillId="0" borderId="61" xfId="1" applyNumberFormat="1" applyFont="1" applyBorder="1" applyAlignment="1"/>
    <xf numFmtId="3" fontId="1" fillId="0" borderId="62" xfId="1" applyNumberFormat="1" applyFont="1" applyBorder="1" applyAlignment="1"/>
    <xf numFmtId="0" fontId="1" fillId="0" borderId="63" xfId="0" applyNumberFormat="1" applyFont="1" applyFill="1" applyBorder="1" applyAlignment="1"/>
    <xf numFmtId="0" fontId="1" fillId="0" borderId="34" xfId="0" applyNumberFormat="1" applyFont="1" applyFill="1" applyBorder="1" applyAlignment="1"/>
    <xf numFmtId="0" fontId="1" fillId="0" borderId="64" xfId="0" applyNumberFormat="1" applyFont="1" applyFill="1" applyBorder="1" applyAlignment="1"/>
    <xf numFmtId="3" fontId="4" fillId="0" borderId="43" xfId="1" applyNumberFormat="1" applyFont="1" applyBorder="1" applyAlignment="1"/>
    <xf numFmtId="3" fontId="1" fillId="0" borderId="65" xfId="1" applyNumberFormat="1" applyFont="1" applyBorder="1" applyAlignment="1"/>
    <xf numFmtId="3" fontId="1" fillId="0" borderId="43" xfId="1" applyNumberFormat="1" applyFont="1" applyBorder="1" applyAlignment="1"/>
    <xf numFmtId="0" fontId="1" fillId="0" borderId="66" xfId="0" applyNumberFormat="1" applyFont="1" applyFill="1" applyBorder="1" applyAlignment="1"/>
    <xf numFmtId="0" fontId="1" fillId="0" borderId="67" xfId="0" applyNumberFormat="1" applyFont="1" applyFill="1" applyBorder="1" applyAlignment="1"/>
    <xf numFmtId="0" fontId="1" fillId="0" borderId="68" xfId="0" applyNumberFormat="1" applyFont="1" applyFill="1" applyBorder="1" applyAlignment="1"/>
    <xf numFmtId="3" fontId="4" fillId="0" borderId="69" xfId="1" applyNumberFormat="1" applyFont="1" applyBorder="1" applyAlignment="1"/>
    <xf numFmtId="3" fontId="1" fillId="0" borderId="69" xfId="1" applyNumberFormat="1" applyFont="1" applyBorder="1" applyAlignment="1"/>
    <xf numFmtId="0" fontId="1" fillId="0" borderId="70" xfId="0" applyNumberFormat="1" applyFont="1" applyFill="1" applyBorder="1" applyAlignment="1"/>
    <xf numFmtId="0" fontId="1" fillId="0" borderId="71" xfId="0" applyNumberFormat="1" applyFont="1" applyFill="1" applyBorder="1" applyAlignment="1"/>
    <xf numFmtId="0" fontId="1" fillId="0" borderId="72" xfId="0" applyNumberFormat="1" applyFont="1" applyFill="1" applyBorder="1" applyAlignment="1"/>
    <xf numFmtId="3" fontId="4" fillId="0" borderId="73" xfId="1" applyNumberFormat="1" applyFont="1" applyBorder="1" applyAlignment="1"/>
    <xf numFmtId="3" fontId="1" fillId="0" borderId="73" xfId="1" applyNumberFormat="1" applyFont="1" applyBorder="1" applyAlignment="1"/>
    <xf numFmtId="3" fontId="1" fillId="0" borderId="74" xfId="1" applyNumberFormat="1" applyFont="1" applyBorder="1" applyAlignment="1"/>
    <xf numFmtId="0" fontId="3" fillId="0" borderId="58" xfId="0" applyNumberFormat="1" applyFont="1" applyFill="1" applyBorder="1" applyAlignment="1"/>
    <xf numFmtId="0" fontId="3" fillId="0" borderId="59" xfId="0" applyNumberFormat="1" applyFont="1" applyFill="1" applyBorder="1" applyAlignment="1"/>
    <xf numFmtId="0" fontId="3" fillId="0" borderId="60" xfId="0" applyNumberFormat="1" applyFont="1" applyFill="1" applyBorder="1" applyAlignment="1"/>
    <xf numFmtId="3" fontId="3" fillId="0" borderId="61" xfId="1" applyNumberFormat="1" applyFont="1" applyBorder="1" applyAlignment="1"/>
    <xf numFmtId="3" fontId="3" fillId="0" borderId="62" xfId="1" applyNumberFormat="1" applyFont="1" applyBorder="1" applyAlignment="1"/>
    <xf numFmtId="0" fontId="4" fillId="0" borderId="70" xfId="0" applyNumberFormat="1" applyFont="1" applyFill="1" applyBorder="1" applyAlignment="1"/>
    <xf numFmtId="0" fontId="1" fillId="0" borderId="58" xfId="0" applyFont="1" applyBorder="1" applyAlignment="1"/>
    <xf numFmtId="0" fontId="1" fillId="0" borderId="59" xfId="0" applyFont="1" applyBorder="1" applyAlignment="1"/>
    <xf numFmtId="0" fontId="1" fillId="0" borderId="60" xfId="0" applyFont="1" applyBorder="1" applyAlignment="1"/>
    <xf numFmtId="3" fontId="4" fillId="0" borderId="62" xfId="1" applyNumberFormat="1" applyFont="1" applyBorder="1" applyAlignment="1"/>
    <xf numFmtId="0" fontId="1" fillId="0" borderId="75" xfId="0" applyFont="1" applyBorder="1" applyAlignment="1"/>
    <xf numFmtId="0" fontId="1" fillId="0" borderId="76" xfId="0" applyFont="1" applyBorder="1" applyAlignment="1"/>
    <xf numFmtId="0" fontId="1" fillId="0" borderId="77" xfId="0" applyFont="1" applyBorder="1" applyAlignment="1"/>
    <xf numFmtId="3" fontId="4" fillId="0" borderId="78" xfId="1" applyNumberFormat="1" applyFont="1" applyBorder="1" applyAlignment="1"/>
    <xf numFmtId="3" fontId="4" fillId="0" borderId="79" xfId="1" applyNumberFormat="1" applyFont="1" applyBorder="1" applyAlignment="1"/>
    <xf numFmtId="0" fontId="14" fillId="0" borderId="80" xfId="0" applyNumberFormat="1" applyFont="1" applyFill="1" applyBorder="1" applyAlignment="1"/>
    <xf numFmtId="0" fontId="14" fillId="0" borderId="81" xfId="0" applyNumberFormat="1" applyFont="1" applyFill="1" applyBorder="1" applyAlignment="1"/>
    <xf numFmtId="0" fontId="14" fillId="0" borderId="82" xfId="0" applyNumberFormat="1" applyFont="1" applyFill="1" applyBorder="1" applyAlignment="1"/>
    <xf numFmtId="3" fontId="12" fillId="0" borderId="83" xfId="1" applyNumberFormat="1" applyFont="1" applyBorder="1" applyAlignment="1"/>
    <xf numFmtId="3" fontId="12" fillId="0" borderId="84" xfId="1" applyNumberFormat="1" applyFont="1" applyBorder="1" applyAlignment="1"/>
    <xf numFmtId="0" fontId="1" fillId="0" borderId="0" xfId="0" applyFont="1" applyBorder="1" applyAlignment="1"/>
    <xf numFmtId="3" fontId="4" fillId="0" borderId="0" xfId="1" applyNumberFormat="1" applyFont="1" applyBorder="1" applyAlignment="1"/>
    <xf numFmtId="3" fontId="1" fillId="0" borderId="0" xfId="1" applyNumberFormat="1" applyFont="1" applyBorder="1" applyAlignment="1"/>
    <xf numFmtId="0" fontId="11" fillId="3" borderId="52" xfId="0" applyNumberFormat="1" applyFont="1" applyFill="1" applyBorder="1" applyAlignment="1"/>
    <xf numFmtId="0" fontId="11" fillId="3" borderId="53" xfId="0" applyNumberFormat="1" applyFont="1" applyFill="1" applyBorder="1" applyAlignment="1"/>
    <xf numFmtId="3" fontId="11" fillId="3" borderId="85" xfId="0" applyNumberFormat="1" applyFont="1" applyFill="1" applyBorder="1" applyAlignment="1">
      <alignment horizontal="right"/>
    </xf>
    <xf numFmtId="3" fontId="11" fillId="3" borderId="86" xfId="0" applyNumberFormat="1" applyFont="1" applyFill="1" applyBorder="1" applyAlignment="1">
      <alignment horizontal="right"/>
    </xf>
    <xf numFmtId="0" fontId="4" fillId="0" borderId="58" xfId="0" applyNumberFormat="1" applyFont="1" applyFill="1" applyBorder="1" applyAlignment="1"/>
    <xf numFmtId="0" fontId="4" fillId="0" borderId="59" xfId="0" applyNumberFormat="1" applyFont="1" applyFill="1" applyBorder="1" applyAlignment="1"/>
    <xf numFmtId="0" fontId="4" fillId="0" borderId="71" xfId="0" applyNumberFormat="1" applyFont="1" applyFill="1" applyBorder="1" applyAlignment="1"/>
    <xf numFmtId="0" fontId="4" fillId="0" borderId="87" xfId="0" applyFont="1" applyBorder="1" applyAlignment="1"/>
    <xf numFmtId="0" fontId="4" fillId="0" borderId="88" xfId="0" applyFont="1" applyBorder="1" applyAlignment="1"/>
    <xf numFmtId="3" fontId="4" fillId="0" borderId="89" xfId="1" applyNumberFormat="1" applyFont="1" applyBorder="1" applyAlignment="1"/>
    <xf numFmtId="3" fontId="1" fillId="0" borderId="90" xfId="1" applyNumberFormat="1" applyFont="1" applyBorder="1" applyAlignment="1"/>
    <xf numFmtId="0" fontId="4" fillId="0" borderId="91" xfId="0" applyFont="1" applyBorder="1" applyAlignment="1"/>
    <xf numFmtId="0" fontId="4" fillId="0" borderId="0" xfId="0" applyFont="1" applyBorder="1" applyAlignment="1"/>
    <xf numFmtId="3" fontId="4" fillId="0" borderId="92" xfId="1" applyNumberFormat="1" applyFont="1" applyBorder="1" applyAlignment="1"/>
    <xf numFmtId="3" fontId="1" fillId="0" borderId="93" xfId="1" applyNumberFormat="1" applyFont="1" applyBorder="1" applyAlignment="1"/>
    <xf numFmtId="0" fontId="15" fillId="0" borderId="94" xfId="0" applyNumberFormat="1" applyFont="1" applyFill="1" applyBorder="1" applyAlignment="1"/>
    <xf numFmtId="0" fontId="15" fillId="0" borderId="95" xfId="0" applyNumberFormat="1" applyFont="1" applyFill="1" applyBorder="1" applyAlignment="1"/>
    <xf numFmtId="3" fontId="3" fillId="0" borderId="96" xfId="1" applyNumberFormat="1" applyFont="1" applyBorder="1" applyAlignment="1"/>
    <xf numFmtId="3" fontId="15" fillId="0" borderId="96" xfId="1" applyNumberFormat="1" applyFont="1" applyBorder="1" applyAlignment="1"/>
    <xf numFmtId="3" fontId="15" fillId="0" borderId="97" xfId="1" applyNumberFormat="1" applyFont="1" applyBorder="1" applyAlignment="1"/>
    <xf numFmtId="0" fontId="0" fillId="0" borderId="0" xfId="0" applyAlignment="1">
      <alignment horizontal="right"/>
    </xf>
    <xf numFmtId="0" fontId="3" fillId="0" borderId="50" xfId="0" applyFont="1" applyBorder="1"/>
    <xf numFmtId="0" fontId="18" fillId="0" borderId="0" xfId="0" applyFont="1"/>
    <xf numFmtId="0" fontId="7" fillId="0" borderId="0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16" fillId="0" borderId="0" xfId="0" applyNumberFormat="1" applyFont="1"/>
    <xf numFmtId="164" fontId="20" fillId="0" borderId="0" xfId="0" applyNumberFormat="1" applyFont="1" applyBorder="1" applyAlignment="1"/>
    <xf numFmtId="10" fontId="7" fillId="0" borderId="0" xfId="3" applyNumberFormat="1" applyFont="1" applyBorder="1" applyAlignment="1"/>
    <xf numFmtId="0" fontId="16" fillId="0" borderId="0" xfId="0" applyFont="1" applyBorder="1"/>
    <xf numFmtId="38" fontId="21" fillId="0" borderId="0" xfId="0" applyNumberFormat="1" applyFont="1" applyBorder="1"/>
    <xf numFmtId="0" fontId="16" fillId="0" borderId="0" xfId="0" applyNumberFormat="1" applyFont="1" applyBorder="1"/>
    <xf numFmtId="0" fontId="21" fillId="0" borderId="0" xfId="0" applyNumberFormat="1" applyFont="1" applyBorder="1"/>
    <xf numFmtId="0" fontId="16" fillId="0" borderId="0" xfId="0" applyNumberFormat="1" applyFont="1" applyAlignment="1"/>
    <xf numFmtId="10" fontId="7" fillId="0" borderId="0" xfId="3" applyNumberFormat="1" applyFont="1" applyFill="1" applyBorder="1" applyAlignment="1"/>
    <xf numFmtId="0" fontId="16" fillId="0" borderId="0" xfId="0" applyNumberFormat="1" applyFont="1" applyBorder="1" applyAlignment="1"/>
    <xf numFmtId="0" fontId="21" fillId="0" borderId="0" xfId="0" applyNumberFormat="1" applyFont="1"/>
    <xf numFmtId="0" fontId="21" fillId="0" borderId="51" xfId="0" applyNumberFormat="1" applyFont="1" applyBorder="1"/>
    <xf numFmtId="0" fontId="4" fillId="0" borderId="0" xfId="0" applyFont="1" applyAlignment="1"/>
    <xf numFmtId="169" fontId="4" fillId="0" borderId="98" xfId="0" applyNumberFormat="1" applyFont="1" applyBorder="1" applyAlignment="1">
      <alignment horizontal="left"/>
    </xf>
    <xf numFmtId="0" fontId="9" fillId="0" borderId="99" xfId="0" applyNumberFormat="1" applyFont="1" applyBorder="1"/>
    <xf numFmtId="0" fontId="16" fillId="0" borderId="100" xfId="0" applyNumberFormat="1" applyFont="1" applyBorder="1"/>
    <xf numFmtId="10" fontId="0" fillId="0" borderId="101" xfId="0" applyNumberFormat="1" applyFill="1" applyBorder="1"/>
    <xf numFmtId="10" fontId="0" fillId="0" borderId="102" xfId="0" applyNumberFormat="1" applyFill="1" applyBorder="1"/>
    <xf numFmtId="0" fontId="0" fillId="0" borderId="103" xfId="0" applyNumberFormat="1" applyFill="1" applyBorder="1" applyAlignment="1"/>
    <xf numFmtId="38" fontId="0" fillId="0" borderId="104" xfId="0" applyNumberFormat="1" applyFill="1" applyBorder="1"/>
    <xf numFmtId="10" fontId="0" fillId="0" borderId="105" xfId="0" applyNumberFormat="1" applyFill="1" applyBorder="1"/>
    <xf numFmtId="38" fontId="0" fillId="0" borderId="106" xfId="0" applyNumberFormat="1" applyFill="1" applyBorder="1"/>
    <xf numFmtId="10" fontId="0" fillId="0" borderId="107" xfId="0" applyNumberFormat="1" applyFill="1" applyBorder="1"/>
    <xf numFmtId="168" fontId="4" fillId="0" borderId="98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right"/>
    </xf>
    <xf numFmtId="0" fontId="4" fillId="0" borderId="50" xfId="0" applyNumberFormat="1" applyFont="1" applyBorder="1" applyAlignment="1">
      <alignment horizontal="left"/>
    </xf>
    <xf numFmtId="0" fontId="22" fillId="0" borderId="0" xfId="0" applyFont="1" applyFill="1" applyBorder="1" applyAlignment="1"/>
    <xf numFmtId="0" fontId="19" fillId="0" borderId="108" xfId="0" applyNumberFormat="1" applyFont="1" applyFill="1" applyBorder="1" applyAlignment="1">
      <alignment horizontal="right"/>
    </xf>
    <xf numFmtId="0" fontId="19" fillId="0" borderId="108" xfId="1" applyNumberFormat="1" applyFont="1" applyFill="1" applyBorder="1" applyAlignment="1">
      <alignment horizontal="right"/>
    </xf>
    <xf numFmtId="167" fontId="4" fillId="0" borderId="29" xfId="1" applyNumberFormat="1" applyFont="1" applyFill="1" applyBorder="1"/>
    <xf numFmtId="0" fontId="4" fillId="0" borderId="0" xfId="0" applyNumberFormat="1" applyFont="1" applyFill="1" applyBorder="1"/>
    <xf numFmtId="164" fontId="8" fillId="0" borderId="10" xfId="3" applyNumberFormat="1" applyFont="1" applyFill="1" applyBorder="1"/>
    <xf numFmtId="164" fontId="8" fillId="0" borderId="0" xfId="3" applyNumberFormat="1" applyFont="1" applyFill="1" applyBorder="1"/>
    <xf numFmtId="165" fontId="3" fillId="0" borderId="36" xfId="1" applyNumberFormat="1" applyFont="1" applyFill="1" applyBorder="1"/>
    <xf numFmtId="0" fontId="4" fillId="0" borderId="51" xfId="0" applyFont="1" applyFill="1" applyBorder="1"/>
    <xf numFmtId="3" fontId="4" fillId="0" borderId="51" xfId="0" applyNumberFormat="1" applyFont="1" applyFill="1" applyBorder="1"/>
    <xf numFmtId="3" fontId="4" fillId="0" borderId="8" xfId="0" applyNumberFormat="1" applyFont="1" applyFill="1" applyBorder="1"/>
    <xf numFmtId="0" fontId="0" fillId="0" borderId="109" xfId="0" applyBorder="1"/>
    <xf numFmtId="0" fontId="4" fillId="0" borderId="8" xfId="0" applyFont="1" applyFill="1" applyBorder="1"/>
    <xf numFmtId="0" fontId="4" fillId="0" borderId="0" xfId="3" applyNumberFormat="1" applyFont="1" applyFill="1" applyBorder="1"/>
    <xf numFmtId="0" fontId="0" fillId="0" borderId="51" xfId="0" applyFill="1" applyBorder="1"/>
    <xf numFmtId="3" fontId="0" fillId="0" borderId="51" xfId="0" applyNumberFormat="1" applyFill="1" applyBorder="1"/>
    <xf numFmtId="165" fontId="3" fillId="0" borderId="30" xfId="1" applyNumberFormat="1" applyFont="1" applyBorder="1"/>
    <xf numFmtId="0" fontId="0" fillId="0" borderId="110" xfId="0" applyBorder="1"/>
    <xf numFmtId="0" fontId="0" fillId="0" borderId="23" xfId="0" applyBorder="1"/>
    <xf numFmtId="0" fontId="4" fillId="0" borderId="4" xfId="3" applyNumberFormat="1" applyFont="1" applyFill="1" applyBorder="1"/>
    <xf numFmtId="0" fontId="4" fillId="0" borderId="88" xfId="0" applyFont="1" applyBorder="1" applyAlignment="1">
      <alignment horizontal="right"/>
    </xf>
    <xf numFmtId="3" fontId="22" fillId="0" borderId="48" xfId="0" applyNumberFormat="1" applyFont="1" applyFill="1" applyBorder="1" applyAlignment="1"/>
    <xf numFmtId="0" fontId="3" fillId="0" borderId="4" xfId="0" applyNumberFormat="1" applyFont="1" applyFill="1" applyBorder="1"/>
    <xf numFmtId="0" fontId="4" fillId="0" borderId="0" xfId="0" applyFont="1" applyBorder="1"/>
    <xf numFmtId="167" fontId="4" fillId="0" borderId="21" xfId="1" applyNumberFormat="1" applyFont="1" applyFill="1" applyBorder="1"/>
    <xf numFmtId="0" fontId="4" fillId="0" borderId="0" xfId="0" applyFont="1" applyBorder="1" applyAlignment="1">
      <alignment horizontal="right"/>
    </xf>
    <xf numFmtId="167" fontId="4" fillId="0" borderId="10" xfId="1" applyNumberFormat="1" applyFont="1" applyFill="1" applyBorder="1"/>
    <xf numFmtId="167" fontId="4" fillId="0" borderId="27" xfId="1" applyNumberFormat="1" applyFont="1" applyFill="1" applyBorder="1"/>
    <xf numFmtId="38" fontId="4" fillId="0" borderId="10" xfId="0" applyNumberFormat="1" applyFont="1" applyBorder="1"/>
    <xf numFmtId="0" fontId="22" fillId="0" borderId="32" xfId="3" applyNumberFormat="1" applyFont="1" applyFill="1" applyBorder="1"/>
    <xf numFmtId="0" fontId="3" fillId="0" borderId="51" xfId="0" applyFont="1" applyFill="1" applyBorder="1"/>
    <xf numFmtId="0" fontId="4" fillId="0" borderId="7" xfId="0" applyFont="1" applyFill="1" applyBorder="1"/>
    <xf numFmtId="38" fontId="4" fillId="0" borderId="0" xfId="0" applyNumberFormat="1" applyFont="1" applyBorder="1"/>
    <xf numFmtId="167" fontId="3" fillId="0" borderId="10" xfId="1" applyNumberFormat="1" applyFont="1" applyFill="1" applyBorder="1"/>
    <xf numFmtId="0" fontId="23" fillId="0" borderId="0" xfId="0" applyFont="1"/>
    <xf numFmtId="164" fontId="20" fillId="0" borderId="10" xfId="3" applyNumberFormat="1" applyFont="1" applyFill="1" applyBorder="1"/>
    <xf numFmtId="164" fontId="7" fillId="0" borderId="0" xfId="3" applyNumberFormat="1" applyFont="1" applyFill="1" applyBorder="1"/>
    <xf numFmtId="164" fontId="7" fillId="0" borderId="21" xfId="3" applyNumberFormat="1" applyFont="1" applyFill="1" applyBorder="1"/>
    <xf numFmtId="164" fontId="7" fillId="0" borderId="4" xfId="3" applyNumberFormat="1" applyFont="1" applyFill="1" applyBorder="1"/>
    <xf numFmtId="164" fontId="4" fillId="0" borderId="10" xfId="3" applyNumberFormat="1" applyFont="1" applyFill="1" applyBorder="1"/>
    <xf numFmtId="164" fontId="4" fillId="0" borderId="0" xfId="3" applyNumberFormat="1" applyFont="1" applyFill="1" applyBorder="1"/>
    <xf numFmtId="164" fontId="4" fillId="0" borderId="21" xfId="3" applyNumberFormat="1" applyFont="1" applyFill="1" applyBorder="1"/>
    <xf numFmtId="164" fontId="4" fillId="0" borderId="4" xfId="3" applyNumberFormat="1" applyFont="1" applyFill="1" applyBorder="1"/>
    <xf numFmtId="164" fontId="7" fillId="0" borderId="10" xfId="3" applyNumberFormat="1" applyFont="1" applyFill="1" applyBorder="1"/>
    <xf numFmtId="164" fontId="24" fillId="0" borderId="27" xfId="3" applyNumberFormat="1" applyFont="1" applyFill="1" applyBorder="1"/>
    <xf numFmtId="167" fontId="3" fillId="0" borderId="111" xfId="1" applyNumberFormat="1" applyFont="1" applyFill="1" applyBorder="1"/>
    <xf numFmtId="0" fontId="19" fillId="0" borderId="112" xfId="1" applyNumberFormat="1" applyFont="1" applyFill="1" applyBorder="1" applyAlignment="1">
      <alignment horizontal="right"/>
    </xf>
    <xf numFmtId="170" fontId="4" fillId="0" borderId="29" xfId="1" applyNumberFormat="1" applyFont="1" applyFill="1" applyBorder="1"/>
    <xf numFmtId="170" fontId="4" fillId="0" borderId="0" xfId="1" applyNumberFormat="1" applyFont="1" applyFill="1" applyBorder="1"/>
    <xf numFmtId="170" fontId="4" fillId="0" borderId="17" xfId="1" applyNumberFormat="1" applyFont="1" applyFill="1" applyBorder="1"/>
    <xf numFmtId="170" fontId="4" fillId="0" borderId="26" xfId="1" applyNumberFormat="1" applyFont="1" applyFill="1" applyBorder="1"/>
    <xf numFmtId="170" fontId="4" fillId="0" borderId="2" xfId="1" applyNumberFormat="1" applyFont="1" applyFill="1" applyBorder="1"/>
    <xf numFmtId="170" fontId="4" fillId="0" borderId="17" xfId="1" applyNumberFormat="1" applyFont="1" applyBorder="1"/>
    <xf numFmtId="170" fontId="3" fillId="0" borderId="30" xfId="1" applyNumberFormat="1" applyFont="1" applyFill="1" applyBorder="1"/>
    <xf numFmtId="170" fontId="4" fillId="0" borderId="51" xfId="1" quotePrefix="1" applyNumberFormat="1" applyFont="1" applyFill="1" applyBorder="1"/>
    <xf numFmtId="170" fontId="3" fillId="0" borderId="36" xfId="1" applyNumberFormat="1" applyFont="1" applyFill="1" applyBorder="1"/>
    <xf numFmtId="38" fontId="4" fillId="0" borderId="0" xfId="0" applyNumberFormat="1" applyFont="1"/>
    <xf numFmtId="165" fontId="0" fillId="0" borderId="0" xfId="0" applyNumberFormat="1"/>
    <xf numFmtId="165" fontId="3" fillId="0" borderId="0" xfId="0" applyNumberFormat="1" applyFont="1"/>
    <xf numFmtId="38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right"/>
    </xf>
    <xf numFmtId="0" fontId="27" fillId="0" borderId="0" xfId="0" applyNumberFormat="1" applyFont="1"/>
    <xf numFmtId="0" fontId="29" fillId="0" borderId="0" xfId="0" applyNumberFormat="1" applyFont="1"/>
    <xf numFmtId="0" fontId="28" fillId="0" borderId="0" xfId="0" applyNumberFormat="1" applyFont="1" applyFill="1" applyBorder="1" applyAlignment="1"/>
    <xf numFmtId="0" fontId="29" fillId="0" borderId="0" xfId="0" applyNumberFormat="1" applyFont="1" applyBorder="1"/>
    <xf numFmtId="0" fontId="4" fillId="4" borderId="0" xfId="0" applyFont="1" applyFill="1"/>
    <xf numFmtId="0" fontId="4" fillId="5" borderId="0" xfId="0" applyFont="1" applyFill="1"/>
    <xf numFmtId="0" fontId="3" fillId="6" borderId="0" xfId="0" applyFont="1" applyFill="1"/>
    <xf numFmtId="0" fontId="0" fillId="6" borderId="0" xfId="0" applyFill="1"/>
    <xf numFmtId="0" fontId="0" fillId="4" borderId="0" xfId="0" applyFill="1"/>
    <xf numFmtId="44" fontId="30" fillId="4" borderId="0" xfId="4" applyFont="1" applyFill="1"/>
    <xf numFmtId="44" fontId="30" fillId="5" borderId="0" xfId="4" applyFont="1" applyFill="1"/>
    <xf numFmtId="44" fontId="0" fillId="0" borderId="0" xfId="4" applyFont="1"/>
    <xf numFmtId="44" fontId="3" fillId="5" borderId="0" xfId="0" applyNumberFormat="1" applyFont="1" applyFill="1"/>
    <xf numFmtId="0" fontId="3" fillId="7" borderId="0" xfId="0" applyFont="1" applyFill="1"/>
    <xf numFmtId="0" fontId="0" fillId="7" borderId="0" xfId="0" applyFill="1"/>
    <xf numFmtId="0" fontId="3" fillId="5" borderId="0" xfId="0" applyFont="1" applyFill="1"/>
    <xf numFmtId="0" fontId="0" fillId="5" borderId="0" xfId="0" applyFill="1"/>
    <xf numFmtId="0" fontId="3" fillId="8" borderId="0" xfId="0" applyFont="1" applyFill="1"/>
    <xf numFmtId="0" fontId="0" fillId="8" borderId="0" xfId="0" applyFill="1"/>
    <xf numFmtId="44" fontId="0" fillId="8" borderId="0" xfId="0" applyNumberFormat="1" applyFill="1"/>
    <xf numFmtId="44" fontId="0" fillId="0" borderId="0" xfId="4" applyFont="1" applyFill="1"/>
    <xf numFmtId="0" fontId="3" fillId="9" borderId="0" xfId="0" applyFont="1" applyFill="1"/>
    <xf numFmtId="0" fontId="0" fillId="9" borderId="0" xfId="0" applyFill="1"/>
    <xf numFmtId="44" fontId="0" fillId="9" borderId="0" xfId="0" applyNumberFormat="1" applyFill="1"/>
    <xf numFmtId="165" fontId="3" fillId="10" borderId="0" xfId="1" applyNumberFormat="1" applyFont="1" applyFill="1" applyBorder="1"/>
    <xf numFmtId="165" fontId="31" fillId="0" borderId="109" xfId="1" applyNumberFormat="1" applyFont="1" applyFill="1" applyBorder="1"/>
    <xf numFmtId="0" fontId="6" fillId="0" borderId="51" xfId="0" applyNumberFormat="1" applyFont="1" applyBorder="1" applyAlignment="1">
      <alignment horizontal="center"/>
    </xf>
    <xf numFmtId="0" fontId="0" fillId="0" borderId="115" xfId="0" applyFill="1" applyBorder="1" applyAlignment="1"/>
    <xf numFmtId="0" fontId="0" fillId="0" borderId="116" xfId="0" applyBorder="1" applyAlignment="1"/>
    <xf numFmtId="38" fontId="3" fillId="0" borderId="19" xfId="0" applyNumberFormat="1" applyFont="1" applyBorder="1" applyAlignment="1">
      <alignment horizontal="center"/>
    </xf>
    <xf numFmtId="38" fontId="3" fillId="0" borderId="5" xfId="0" applyNumberFormat="1" applyFont="1" applyBorder="1" applyAlignment="1">
      <alignment horizontal="center"/>
    </xf>
    <xf numFmtId="0" fontId="0" fillId="0" borderId="113" xfId="0" applyFill="1" applyBorder="1" applyAlignment="1"/>
    <xf numFmtId="0" fontId="0" fillId="0" borderId="114" xfId="0" applyFill="1" applyBorder="1" applyAlignment="1"/>
    <xf numFmtId="0" fontId="4" fillId="0" borderId="99" xfId="0" applyNumberFormat="1" applyFont="1" applyFill="1" applyBorder="1" applyAlignment="1"/>
    <xf numFmtId="0" fontId="4" fillId="0" borderId="117" xfId="0" applyNumberFormat="1" applyFont="1" applyFill="1" applyBorder="1" applyAlignment="1"/>
    <xf numFmtId="0" fontId="4" fillId="0" borderId="100" xfId="0" applyNumberFormat="1" applyFont="1" applyFill="1" applyBorder="1" applyAlignment="1"/>
    <xf numFmtId="0" fontId="5" fillId="0" borderId="5" xfId="0" applyNumberFormat="1" applyFont="1" applyBorder="1" applyAlignment="1">
      <alignment wrapText="1"/>
    </xf>
    <xf numFmtId="0" fontId="4" fillId="0" borderId="99" xfId="0" applyNumberFormat="1" applyFont="1" applyFill="1" applyBorder="1" applyAlignment="1" applyProtection="1"/>
    <xf numFmtId="0" fontId="4" fillId="0" borderId="117" xfId="0" applyNumberFormat="1" applyFont="1" applyFill="1" applyBorder="1" applyAlignment="1" applyProtection="1"/>
    <xf numFmtId="0" fontId="4" fillId="0" borderId="100" xfId="0" applyNumberFormat="1" applyFont="1" applyFill="1" applyBorder="1" applyAlignment="1" applyProtection="1"/>
    <xf numFmtId="0" fontId="4" fillId="0" borderId="118" xfId="0" applyNumberFormat="1" applyFont="1" applyFill="1" applyBorder="1" applyAlignment="1" applyProtection="1"/>
    <xf numFmtId="0" fontId="4" fillId="0" borderId="119" xfId="0" applyNumberFormat="1" applyFont="1" applyFill="1" applyBorder="1" applyAlignment="1" applyProtection="1"/>
    <xf numFmtId="0" fontId="4" fillId="0" borderId="120" xfId="0" applyNumberFormat="1" applyFont="1" applyFill="1" applyBorder="1" applyAlignment="1" applyProtection="1"/>
    <xf numFmtId="0" fontId="33" fillId="0" borderId="0" xfId="0" applyNumberFormat="1" applyFont="1"/>
    <xf numFmtId="169" fontId="34" fillId="0" borderId="98" xfId="0" applyNumberFormat="1" applyFont="1" applyBorder="1" applyAlignment="1">
      <alignment horizontal="left"/>
    </xf>
  </cellXfs>
  <cellStyles count="5">
    <cellStyle name="Comma" xfId="1" builtinId="3"/>
    <cellStyle name="Currency 2" xfId="4" xr:uid="{00000000-0005-0000-0000-000001000000}"/>
    <cellStyle name="Normal" xfId="0" builtinId="0"/>
    <cellStyle name="Normal 2" xfId="2" xr:uid="{00000000-0005-0000-0000-000003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D$13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fmlaLink="$D$13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lockText="1" noThreeD="1"/>
</file>

<file path=xl/ctrlProps/ctrlProp8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647700</xdr:colOff>
          <xdr:row>11</xdr:row>
          <xdr:rowOff>133350</xdr:rowOff>
        </xdr:from>
        <xdr:to>
          <xdr:col>4</xdr:col>
          <xdr:colOff>342900</xdr:colOff>
          <xdr:row>13</xdr:row>
          <xdr:rowOff>9525</xdr:rowOff>
        </xdr:to>
        <xdr:sp macro="" textlink="">
          <xdr:nvSpPr>
            <xdr:cNvPr id="1144" name="Option Button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Gov't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11</xdr:row>
          <xdr:rowOff>123825</xdr:rowOff>
        </xdr:from>
        <xdr:to>
          <xdr:col>5</xdr:col>
          <xdr:colOff>47625</xdr:colOff>
          <xdr:row>13</xdr:row>
          <xdr:rowOff>9525</xdr:rowOff>
        </xdr:to>
        <xdr:sp macro="" textlink="">
          <xdr:nvSpPr>
            <xdr:cNvPr id="1145" name="Option Button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Non-Gov't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647700</xdr:colOff>
          <xdr:row>11</xdr:row>
          <xdr:rowOff>133350</xdr:rowOff>
        </xdr:from>
        <xdr:to>
          <xdr:col>4</xdr:col>
          <xdr:colOff>342900</xdr:colOff>
          <xdr:row>13</xdr:row>
          <xdr:rowOff>9525</xdr:rowOff>
        </xdr:to>
        <xdr:sp macro="" textlink="">
          <xdr:nvSpPr>
            <xdr:cNvPr id="25601" name="Option Button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3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Govtl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11</xdr:row>
          <xdr:rowOff>123825</xdr:rowOff>
        </xdr:from>
        <xdr:to>
          <xdr:col>5</xdr:col>
          <xdr:colOff>47625</xdr:colOff>
          <xdr:row>13</xdr:row>
          <xdr:rowOff>9525</xdr:rowOff>
        </xdr:to>
        <xdr:sp macro="" textlink="">
          <xdr:nvSpPr>
            <xdr:cNvPr id="25602" name="Option Button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03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Non-Gov't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647700</xdr:colOff>
          <xdr:row>11</xdr:row>
          <xdr:rowOff>133350</xdr:rowOff>
        </xdr:from>
        <xdr:to>
          <xdr:col>4</xdr:col>
          <xdr:colOff>342900</xdr:colOff>
          <xdr:row>13</xdr:row>
          <xdr:rowOff>9525</xdr:rowOff>
        </xdr:to>
        <xdr:sp macro="" textlink="">
          <xdr:nvSpPr>
            <xdr:cNvPr id="25608" name="Option Button 8" hidden="1">
              <a:extLst>
                <a:ext uri="{63B3BB69-23CF-44E3-9099-C40C66FF867C}">
                  <a14:compatExt spid="_x0000_s25608"/>
                </a:ext>
                <a:ext uri="{FF2B5EF4-FFF2-40B4-BE49-F238E27FC236}">
                  <a16:creationId xmlns:a16="http://schemas.microsoft.com/office/drawing/2014/main" id="{00000000-0008-0000-0300-00000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Gov't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11</xdr:row>
          <xdr:rowOff>123825</xdr:rowOff>
        </xdr:from>
        <xdr:to>
          <xdr:col>5</xdr:col>
          <xdr:colOff>47625</xdr:colOff>
          <xdr:row>13</xdr:row>
          <xdr:rowOff>9525</xdr:rowOff>
        </xdr:to>
        <xdr:sp macro="" textlink="">
          <xdr:nvSpPr>
            <xdr:cNvPr id="25609" name="Option Button 9" hidden="1">
              <a:extLst>
                <a:ext uri="{63B3BB69-23CF-44E3-9099-C40C66FF867C}">
                  <a14:compatExt spid="_x0000_s25609"/>
                </a:ext>
                <a:ext uri="{FF2B5EF4-FFF2-40B4-BE49-F238E27FC236}">
                  <a16:creationId xmlns:a16="http://schemas.microsoft.com/office/drawing/2014/main" id="{00000000-0008-0000-0300-000009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Non-Gov't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647700</xdr:colOff>
          <xdr:row>11</xdr:row>
          <xdr:rowOff>133350</xdr:rowOff>
        </xdr:from>
        <xdr:to>
          <xdr:col>4</xdr:col>
          <xdr:colOff>342900</xdr:colOff>
          <xdr:row>13</xdr:row>
          <xdr:rowOff>9525</xdr:rowOff>
        </xdr:to>
        <xdr:sp macro="" textlink="">
          <xdr:nvSpPr>
            <xdr:cNvPr id="25610" name="Option Button 10" hidden="1">
              <a:extLst>
                <a:ext uri="{63B3BB69-23CF-44E3-9099-C40C66FF867C}">
                  <a14:compatExt spid="_x0000_s25610"/>
                </a:ext>
                <a:ext uri="{FF2B5EF4-FFF2-40B4-BE49-F238E27FC236}">
                  <a16:creationId xmlns:a16="http://schemas.microsoft.com/office/drawing/2014/main" id="{00000000-0008-0000-0300-00000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Gov't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11</xdr:row>
          <xdr:rowOff>123825</xdr:rowOff>
        </xdr:from>
        <xdr:to>
          <xdr:col>5</xdr:col>
          <xdr:colOff>47625</xdr:colOff>
          <xdr:row>13</xdr:row>
          <xdr:rowOff>9525</xdr:rowOff>
        </xdr:to>
        <xdr:sp macro="" textlink="">
          <xdr:nvSpPr>
            <xdr:cNvPr id="25611" name="Option Button 11" hidden="1">
              <a:extLst>
                <a:ext uri="{63B3BB69-23CF-44E3-9099-C40C66FF867C}">
                  <a14:compatExt spid="_x0000_s25611"/>
                </a:ext>
                <a:ext uri="{FF2B5EF4-FFF2-40B4-BE49-F238E27FC236}">
                  <a16:creationId xmlns:a16="http://schemas.microsoft.com/office/drawing/2014/main" id="{00000000-0008-0000-0300-00000B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Non-Gov't</a:t>
              </a:r>
            </a:p>
          </xdr:txBody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3" Type="http://schemas.openxmlformats.org/officeDocument/2006/relationships/ctrlProp" Target="../ctrlProps/ctrlProp3.xml"/><Relationship Id="rId7" Type="http://schemas.openxmlformats.org/officeDocument/2006/relationships/ctrlProp" Target="../ctrlProps/ctrlProp7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Relationship Id="rId9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78"/>
  <sheetViews>
    <sheetView showGridLines="0" tabSelected="1" zoomScaleNormal="100" workbookViewId="0">
      <selection activeCell="D15" sqref="D15:E15"/>
    </sheetView>
  </sheetViews>
  <sheetFormatPr defaultRowHeight="12.75" x14ac:dyDescent="0.2"/>
  <cols>
    <col min="1" max="1" width="3.42578125" customWidth="1"/>
    <col min="2" max="2" width="17.140625" style="37" customWidth="1"/>
    <col min="3" max="3" width="10.28515625" style="37" customWidth="1"/>
    <col min="4" max="4" width="10.28515625" customWidth="1"/>
    <col min="5" max="5" width="10.28515625" style="1" customWidth="1"/>
    <col min="6" max="6" width="10.28515625" customWidth="1"/>
    <col min="7" max="9" width="9" style="3" customWidth="1"/>
    <col min="10" max="26" width="9" customWidth="1"/>
    <col min="27" max="27" width="10.7109375" customWidth="1"/>
  </cols>
  <sheetData>
    <row r="1" spans="1:27" s="198" customFormat="1" x14ac:dyDescent="0.2">
      <c r="A1" s="93"/>
      <c r="B1" s="28" t="s">
        <v>15</v>
      </c>
      <c r="C1" s="323"/>
      <c r="D1" s="324"/>
      <c r="E1" s="325"/>
      <c r="F1" s="27"/>
      <c r="G1"/>
      <c r="H1"/>
      <c r="I1"/>
      <c r="J1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7" s="198" customFormat="1" x14ac:dyDescent="0.2">
      <c r="B2" s="28" t="s">
        <v>60</v>
      </c>
      <c r="C2" s="326"/>
      <c r="D2" s="327"/>
      <c r="E2" s="328"/>
      <c r="F2" s="27"/>
      <c r="G2"/>
      <c r="H2"/>
      <c r="I2" s="210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</row>
    <row r="3" spans="1:27" s="198" customFormat="1" x14ac:dyDescent="0.2">
      <c r="B3" s="28" t="s">
        <v>16</v>
      </c>
      <c r="C3" s="319"/>
      <c r="D3" s="320"/>
      <c r="E3" s="320"/>
      <c r="F3" s="320"/>
      <c r="G3" s="320"/>
      <c r="H3" s="320"/>
      <c r="I3" s="320"/>
      <c r="J3" s="321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</row>
    <row r="4" spans="1:27" s="198" customFormat="1" x14ac:dyDescent="0.2">
      <c r="B4" s="28" t="s">
        <v>17</v>
      </c>
      <c r="C4" s="221">
        <v>45200</v>
      </c>
      <c r="D4" s="221">
        <v>45930</v>
      </c>
      <c r="E4" s="27"/>
      <c r="F4" s="27"/>
      <c r="G4" s="28" t="s">
        <v>12</v>
      </c>
      <c r="H4" s="223">
        <v>2024</v>
      </c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</row>
    <row r="5" spans="1:27" s="198" customFormat="1" x14ac:dyDescent="0.2">
      <c r="B5" s="28" t="s">
        <v>18</v>
      </c>
      <c r="C5" s="319"/>
      <c r="D5" s="320"/>
      <c r="E5" s="321"/>
      <c r="F5"/>
      <c r="G5"/>
      <c r="H5"/>
      <c r="I5"/>
      <c r="J5" s="37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</row>
    <row r="6" spans="1:27" s="198" customFormat="1" x14ac:dyDescent="0.2">
      <c r="B6" s="28" t="s">
        <v>52</v>
      </c>
      <c r="C6" s="319"/>
      <c r="D6" s="320"/>
      <c r="E6" s="321"/>
      <c r="F6"/>
      <c r="G6"/>
      <c r="H6"/>
      <c r="I6"/>
      <c r="J6" s="27"/>
    </row>
    <row r="7" spans="1:27" s="198" customFormat="1" x14ac:dyDescent="0.2">
      <c r="B7"/>
      <c r="C7"/>
      <c r="D7"/>
      <c r="E7"/>
      <c r="F7"/>
      <c r="G7" s="27"/>
      <c r="H7" s="287" t="s">
        <v>144</v>
      </c>
      <c r="I7" s="27"/>
      <c r="J7" s="27"/>
    </row>
    <row r="8" spans="1:27" s="198" customFormat="1" x14ac:dyDescent="0.2">
      <c r="B8" s="27"/>
      <c r="C8" s="80"/>
      <c r="E8" s="312" t="s">
        <v>73</v>
      </c>
      <c r="F8" s="312"/>
      <c r="H8" s="312" t="s">
        <v>35</v>
      </c>
      <c r="I8" s="312"/>
      <c r="L8" s="312" t="s">
        <v>35</v>
      </c>
      <c r="M8" s="312"/>
      <c r="P8" s="312" t="s">
        <v>35</v>
      </c>
      <c r="Q8" s="312"/>
      <c r="T8" s="312" t="s">
        <v>35</v>
      </c>
      <c r="U8" s="312"/>
      <c r="X8" s="312" t="s">
        <v>35</v>
      </c>
      <c r="Y8" s="312"/>
    </row>
    <row r="9" spans="1:27" s="198" customFormat="1" x14ac:dyDescent="0.2">
      <c r="B9" s="27"/>
      <c r="C9" s="26" t="s">
        <v>19</v>
      </c>
      <c r="D9" s="196">
        <f>IF(C4&gt;=DATE(YEAR(C4),9,1),12-DATEDIF(DATE(YEAR(C4),9,1),DATE(YEAR(C4),MONTH(C4),1),"m"),DATEDIF(DATE(YEAR(C4),MONTH(C4),1),DATE(YEAR(C4),9,1),"m"))</f>
        <v>11</v>
      </c>
      <c r="E9" s="62" t="s">
        <v>71</v>
      </c>
      <c r="F9" s="199">
        <v>0.03</v>
      </c>
      <c r="G9" s="66"/>
      <c r="H9" s="62" t="s">
        <v>48</v>
      </c>
      <c r="I9" s="200">
        <f>IF($D$13=1,0.287,0.287+0.022)</f>
        <v>0.28699999999999998</v>
      </c>
      <c r="J9" s="201"/>
      <c r="K9" s="201"/>
      <c r="L9" s="62" t="s">
        <v>48</v>
      </c>
      <c r="M9" s="200">
        <f>I9</f>
        <v>0.28699999999999998</v>
      </c>
      <c r="N9" s="201"/>
      <c r="O9" s="201"/>
      <c r="P9" s="62" t="s">
        <v>48</v>
      </c>
      <c r="Q9" s="200">
        <f>M9</f>
        <v>0.28699999999999998</v>
      </c>
      <c r="R9" s="201"/>
      <c r="S9" s="201"/>
      <c r="T9" s="62" t="s">
        <v>48</v>
      </c>
      <c r="U9" s="200">
        <f>Q9</f>
        <v>0.28699999999999998</v>
      </c>
      <c r="V9" s="201"/>
      <c r="W9" s="201"/>
      <c r="X9" s="62" t="s">
        <v>48</v>
      </c>
      <c r="Y9" s="200">
        <f>U9</f>
        <v>0.28699999999999998</v>
      </c>
      <c r="Z9" s="66"/>
      <c r="AA9" s="67"/>
    </row>
    <row r="10" spans="1:27" s="198" customFormat="1" x14ac:dyDescent="0.2">
      <c r="B10" s="27"/>
      <c r="C10" s="26" t="s">
        <v>20</v>
      </c>
      <c r="D10" s="196">
        <f>12-D9</f>
        <v>1</v>
      </c>
      <c r="E10" s="62" t="s">
        <v>31</v>
      </c>
      <c r="F10" s="199">
        <v>0.04</v>
      </c>
      <c r="G10" s="202"/>
      <c r="H10" s="62" t="s">
        <v>47</v>
      </c>
      <c r="I10" s="200">
        <v>0.251</v>
      </c>
      <c r="J10" s="201"/>
      <c r="K10" s="201"/>
      <c r="L10" s="62" t="s">
        <v>47</v>
      </c>
      <c r="M10" s="200">
        <f>I10</f>
        <v>0.251</v>
      </c>
      <c r="N10" s="201"/>
      <c r="O10" s="201"/>
      <c r="P10" s="62" t="s">
        <v>47</v>
      </c>
      <c r="Q10" s="200">
        <f>M10</f>
        <v>0.251</v>
      </c>
      <c r="R10" s="201"/>
      <c r="S10" s="201"/>
      <c r="T10" s="62" t="s">
        <v>47</v>
      </c>
      <c r="U10" s="200">
        <f>Q10</f>
        <v>0.251</v>
      </c>
      <c r="V10" s="201"/>
      <c r="W10" s="201"/>
      <c r="X10" s="62" t="s">
        <v>47</v>
      </c>
      <c r="Y10" s="200">
        <f>U10</f>
        <v>0.251</v>
      </c>
      <c r="Z10" s="203"/>
      <c r="AA10" s="203"/>
    </row>
    <row r="11" spans="1:27" s="198" customFormat="1" x14ac:dyDescent="0.2">
      <c r="B11" s="29"/>
      <c r="C11" s="28" t="s">
        <v>50</v>
      </c>
      <c r="D11" s="197">
        <f>DATEDIF(C4,D4,"y")+1</f>
        <v>2</v>
      </c>
      <c r="E11" s="222" t="s">
        <v>30</v>
      </c>
      <c r="F11" s="199">
        <v>0.04</v>
      </c>
      <c r="G11" s="204"/>
      <c r="H11" s="62" t="s">
        <v>46</v>
      </c>
      <c r="I11" s="200">
        <v>5.8999999999999997E-2</v>
      </c>
      <c r="J11" s="201"/>
      <c r="K11" s="201"/>
      <c r="L11" s="62" t="s">
        <v>46</v>
      </c>
      <c r="M11" s="200">
        <f>I11</f>
        <v>5.8999999999999997E-2</v>
      </c>
      <c r="N11" s="201"/>
      <c r="O11" s="201"/>
      <c r="P11" s="62" t="s">
        <v>46</v>
      </c>
      <c r="Q11" s="200">
        <f>M11</f>
        <v>5.8999999999999997E-2</v>
      </c>
      <c r="R11" s="201"/>
      <c r="S11" s="201"/>
      <c r="T11" s="62" t="s">
        <v>46</v>
      </c>
      <c r="U11" s="200">
        <f>Q11</f>
        <v>5.8999999999999997E-2</v>
      </c>
      <c r="V11" s="201"/>
      <c r="W11" s="201"/>
      <c r="X11" s="62" t="s">
        <v>46</v>
      </c>
      <c r="Y11" s="200">
        <f>U11</f>
        <v>5.8999999999999997E-2</v>
      </c>
      <c r="Z11" s="203"/>
      <c r="AA11" s="203"/>
    </row>
    <row r="12" spans="1:27" s="198" customFormat="1" x14ac:dyDescent="0.2">
      <c r="A12" s="205"/>
      <c r="B12" s="24"/>
      <c r="C12" s="26" t="s">
        <v>49</v>
      </c>
      <c r="D12" s="196">
        <f>IF(C4&gt;=DATE(H4,9,1),CEILING((C4-DATE(H4,8,31))/365,1),0)</f>
        <v>0</v>
      </c>
      <c r="G12" s="203"/>
      <c r="H12" s="62" t="s">
        <v>45</v>
      </c>
      <c r="I12" s="200">
        <v>6.9000000000000006E-2</v>
      </c>
      <c r="J12" s="79"/>
      <c r="K12" s="201"/>
      <c r="L12" s="62" t="s">
        <v>45</v>
      </c>
      <c r="M12" s="200">
        <f>I12</f>
        <v>6.9000000000000006E-2</v>
      </c>
      <c r="N12" s="201"/>
      <c r="O12" s="201"/>
      <c r="P12" s="62" t="s">
        <v>45</v>
      </c>
      <c r="Q12" s="200">
        <f>M12</f>
        <v>6.9000000000000006E-2</v>
      </c>
      <c r="R12" s="201"/>
      <c r="S12" s="201"/>
      <c r="T12" s="62" t="s">
        <v>45</v>
      </c>
      <c r="U12" s="200">
        <f>Q12</f>
        <v>6.9000000000000006E-2</v>
      </c>
      <c r="V12" s="201"/>
      <c r="W12" s="201"/>
      <c r="X12" s="62" t="s">
        <v>45</v>
      </c>
      <c r="Y12" s="200">
        <f>U12</f>
        <v>6.9000000000000006E-2</v>
      </c>
      <c r="Z12" s="203"/>
      <c r="AA12" s="203"/>
    </row>
    <row r="13" spans="1:27" s="198" customFormat="1" x14ac:dyDescent="0.2">
      <c r="A13" s="24"/>
      <c r="C13" s="106" t="s">
        <v>72</v>
      </c>
      <c r="D13" s="212">
        <v>1</v>
      </c>
      <c r="E13" s="213"/>
      <c r="G13" s="203"/>
      <c r="H13" s="195" t="s">
        <v>89</v>
      </c>
      <c r="I13" s="206">
        <v>0</v>
      </c>
      <c r="J13" s="201"/>
      <c r="K13" s="201"/>
      <c r="L13" s="195" t="s">
        <v>89</v>
      </c>
      <c r="M13" s="200">
        <f>I13</f>
        <v>0</v>
      </c>
      <c r="N13" s="201"/>
      <c r="O13" s="201"/>
      <c r="P13" s="195" t="s">
        <v>89</v>
      </c>
      <c r="Q13" s="200">
        <f>M13</f>
        <v>0</v>
      </c>
      <c r="R13" s="201"/>
      <c r="S13" s="201"/>
      <c r="T13" s="195" t="s">
        <v>89</v>
      </c>
      <c r="U13" s="200">
        <f>Q13</f>
        <v>0</v>
      </c>
      <c r="V13" s="201"/>
      <c r="W13" s="201"/>
      <c r="X13" s="195" t="s">
        <v>89</v>
      </c>
      <c r="Y13" s="200">
        <f>U13</f>
        <v>0</v>
      </c>
      <c r="Z13" s="203"/>
      <c r="AA13" s="203"/>
    </row>
    <row r="14" spans="1:27" s="208" customFormat="1" x14ac:dyDescent="0.2">
      <c r="A14" s="207"/>
      <c r="B14" s="198"/>
      <c r="C14" s="26" t="s">
        <v>66</v>
      </c>
      <c r="D14" s="211">
        <f>212100*0.75</f>
        <v>159075</v>
      </c>
      <c r="E14" s="288" t="s">
        <v>163</v>
      </c>
      <c r="F14" s="287"/>
      <c r="G14" s="289"/>
      <c r="H14" s="287"/>
      <c r="I14" s="287"/>
      <c r="Z14" s="204"/>
      <c r="AA14" s="209"/>
    </row>
    <row r="15" spans="1:27" s="5" customFormat="1" x14ac:dyDescent="0.2">
      <c r="A15" s="25"/>
      <c r="C15" s="106" t="s">
        <v>104</v>
      </c>
      <c r="D15" s="330">
        <v>56484</v>
      </c>
      <c r="E15" s="329" t="s">
        <v>194</v>
      </c>
      <c r="F15" s="286"/>
      <c r="G15" s="315" t="s">
        <v>25</v>
      </c>
      <c r="H15" s="316"/>
      <c r="I15" s="111">
        <f>C4</f>
        <v>45200</v>
      </c>
      <c r="J15" s="111">
        <f>DATE(YEAR(I15)+1,MONTH(I15),DAY(I15))-1</f>
        <v>45565</v>
      </c>
      <c r="K15" s="315" t="s">
        <v>36</v>
      </c>
      <c r="L15" s="316"/>
      <c r="M15" s="111">
        <f>J15+1</f>
        <v>45566</v>
      </c>
      <c r="N15" s="111">
        <f>DATE(YEAR(M15)+1,MONTH(M15),DAY(M15))-1</f>
        <v>45930</v>
      </c>
      <c r="O15" s="315" t="s">
        <v>39</v>
      </c>
      <c r="P15" s="316"/>
      <c r="Q15" s="111">
        <f>N15+1</f>
        <v>45931</v>
      </c>
      <c r="R15" s="111">
        <f>DATE(YEAR(Q15)+1,MONTH(Q15),DAY(Q15))-1</f>
        <v>46295</v>
      </c>
      <c r="S15" s="315" t="s">
        <v>38</v>
      </c>
      <c r="T15" s="316"/>
      <c r="U15" s="111">
        <f>R15+1</f>
        <v>46296</v>
      </c>
      <c r="V15" s="111">
        <f>DATE(YEAR(U15)+1,MONTH(U15),DAY(U15))-1</f>
        <v>46660</v>
      </c>
      <c r="W15" s="315" t="s">
        <v>37</v>
      </c>
      <c r="X15" s="316"/>
      <c r="Y15" s="111">
        <f>V15+1</f>
        <v>46661</v>
      </c>
      <c r="Z15" s="112">
        <f>DATE(YEAR(Y15)+1,MONTH(Y15),DAY(Y15))-1</f>
        <v>47026</v>
      </c>
      <c r="AA15" s="64" t="s">
        <v>40</v>
      </c>
    </row>
    <row r="16" spans="1:27" s="5" customFormat="1" ht="38.25" customHeight="1" x14ac:dyDescent="0.2">
      <c r="A16" s="81"/>
      <c r="B16" s="107" t="s">
        <v>42</v>
      </c>
      <c r="C16" s="322" t="s">
        <v>21</v>
      </c>
      <c r="D16" s="322"/>
      <c r="E16" s="23" t="s">
        <v>14</v>
      </c>
      <c r="F16" s="63" t="s">
        <v>13</v>
      </c>
      <c r="G16" s="48" t="s">
        <v>51</v>
      </c>
      <c r="H16" s="14" t="s">
        <v>22</v>
      </c>
      <c r="I16" s="14" t="s">
        <v>23</v>
      </c>
      <c r="J16" s="21" t="s">
        <v>24</v>
      </c>
      <c r="K16" s="48" t="s">
        <v>51</v>
      </c>
      <c r="L16" s="14" t="s">
        <v>22</v>
      </c>
      <c r="M16" s="14" t="s">
        <v>23</v>
      </c>
      <c r="N16" s="21" t="s">
        <v>24</v>
      </c>
      <c r="O16" s="48" t="s">
        <v>51</v>
      </c>
      <c r="P16" s="14" t="s">
        <v>22</v>
      </c>
      <c r="Q16" s="14" t="s">
        <v>23</v>
      </c>
      <c r="R16" s="21" t="s">
        <v>24</v>
      </c>
      <c r="S16" s="48" t="s">
        <v>51</v>
      </c>
      <c r="T16" s="14" t="s">
        <v>22</v>
      </c>
      <c r="U16" s="14" t="s">
        <v>23</v>
      </c>
      <c r="V16" s="21" t="s">
        <v>24</v>
      </c>
      <c r="W16" s="48" t="s">
        <v>51</v>
      </c>
      <c r="X16" s="14" t="s">
        <v>22</v>
      </c>
      <c r="Y16" s="14" t="s">
        <v>23</v>
      </c>
      <c r="Z16" s="21" t="s">
        <v>24</v>
      </c>
      <c r="AA16" s="68"/>
    </row>
    <row r="17" spans="1:27" x14ac:dyDescent="0.2">
      <c r="A17" s="97">
        <v>1</v>
      </c>
      <c r="B17" s="216"/>
      <c r="C17" s="317"/>
      <c r="D17" s="318"/>
      <c r="E17" s="217"/>
      <c r="F17" s="98">
        <f t="shared" ref="F17:F28" si="0">IF((E17*(1+$F$9)^$D$12*$D$9/12+E17*(1+$F$9)^($D$12+1)*$D$10/12)&gt;$D$14,$D$14,E17*(1+$F$9)^$D$12*$D$9/12+E17*(1+$F$9)^($D$12+1)*$D$10/12)</f>
        <v>0</v>
      </c>
      <c r="G17" s="218"/>
      <c r="H17" s="115">
        <f>IF(RIGHT($C17,6)="summer",$F17/3,$F17)*G17</f>
        <v>0</v>
      </c>
      <c r="I17" s="108">
        <f t="shared" ref="I17:I28" si="1">IF(EXACT($C17,H$10),H17*I$10,IF(EXACT($C17,H$11),H17*I$11,IF(EXACT($C17,H$12),H17*I$12,IF(EXACT($C17,H$13),H17*$I$13,H17*I$9))))</f>
        <v>0</v>
      </c>
      <c r="J17" s="219">
        <f>H17+I17</f>
        <v>0</v>
      </c>
      <c r="K17" s="220">
        <f>G17</f>
        <v>0</v>
      </c>
      <c r="L17" s="108">
        <f>IF($F17*(1+$F$9)&gt;$D$14,IF(RIGHT($C17,6)="summer",$D$14/3,$D$14)*K17,IF(RIGHT($C17,6)="summer",$F17/3,$F17)*K17*(1+$F$9))</f>
        <v>0</v>
      </c>
      <c r="M17" s="108">
        <f t="shared" ref="M17:M28" si="2">IF(EXACT($C17,L$10),L17*M$10,IF(EXACT($C17,L$11),L17*M$11,IF(EXACT($C17,L$12),L17*M$12,IF(EXACT($C17,L$13),L17*$I$13,L17*M$9))))</f>
        <v>0</v>
      </c>
      <c r="N17" s="219">
        <f>L17+M17</f>
        <v>0</v>
      </c>
      <c r="O17" s="220">
        <f>K17</f>
        <v>0</v>
      </c>
      <c r="P17" s="108">
        <f>IF($F17*(1+$F$9)^2&gt;$D$14,IF(RIGHT($C17,6)="summer",$D$14/3,$D$14)*O17,IF(RIGHT($C17,6)="summer",$F17/3,$F17)*O17*(1+$F$9)^2)</f>
        <v>0</v>
      </c>
      <c r="Q17" s="108">
        <f t="shared" ref="Q17:Q28" si="3">IF(EXACT($C17,P$10),P17*Q$10,IF(EXACT($C17,P$11),P17*Q$11,IF(EXACT($C17,P$12),P17*Q$12,IF(EXACT($C17,P$13),P17*$I$13,P17*Q$9))))</f>
        <v>0</v>
      </c>
      <c r="R17" s="219">
        <f>P17+Q17</f>
        <v>0</v>
      </c>
      <c r="S17" s="220">
        <f>O17</f>
        <v>0</v>
      </c>
      <c r="T17" s="108">
        <f>IF($F17*(1+$F$9)^3&gt;$D$14,IF(RIGHT($C17,6)="summer",$D$14/3,$D$14)*S17,IF(RIGHT($C17,6)="summer",$F17/3,$F17)*S17*(1+$F$9)^3)</f>
        <v>0</v>
      </c>
      <c r="U17" s="108">
        <f t="shared" ref="U17:U28" si="4">IF(EXACT($C17,T$10),T17*U$10,IF(EXACT($C17,T$11),T17*U$11,IF(EXACT($C17,T$12),T17*U$12,IF(EXACT($C17,T$13),T17*$I$13,T17*U$9))))</f>
        <v>0</v>
      </c>
      <c r="V17" s="219">
        <f>T17+U17</f>
        <v>0</v>
      </c>
      <c r="W17" s="220">
        <v>0</v>
      </c>
      <c r="X17" s="108">
        <f>IF($F17*(1+$F$9)^4&gt;$D$14,IF(RIGHT($C17,6)="summer",$D$14/3,$D$14)*W17,IF(RIGHT($C17,6)="summer",$F17/3,$F17)*W17*(1+$F$9)^4)</f>
        <v>0</v>
      </c>
      <c r="Y17" s="108">
        <f t="shared" ref="Y17:Y28" si="5">IF(EXACT($C17,X$10),X17*Y$10,IF(EXACT($C17,X$11),X17*Y$11,IF(EXACT($C17,X$12),X17*Y$12,IF(EXACT($C17,X$13),X17*$I$13,X17*Y$9))))</f>
        <v>0</v>
      </c>
      <c r="Z17" s="219">
        <f>X17+Y17</f>
        <v>0</v>
      </c>
      <c r="AA17" s="99">
        <f t="shared" ref="AA17:AA32" si="6">J17+N17+R17+V17+Z17</f>
        <v>0</v>
      </c>
    </row>
    <row r="18" spans="1:27" x14ac:dyDescent="0.2">
      <c r="A18" s="90">
        <v>2</v>
      </c>
      <c r="B18" s="113"/>
      <c r="C18" s="313"/>
      <c r="D18" s="314"/>
      <c r="E18" s="114"/>
      <c r="F18" s="91">
        <f t="shared" si="0"/>
        <v>0</v>
      </c>
      <c r="G18" s="214"/>
      <c r="H18" s="115">
        <f>IF(RIGHT($C18,6)="summer",$F18/3,$F18)*G18</f>
        <v>0</v>
      </c>
      <c r="I18" s="109">
        <f t="shared" si="1"/>
        <v>0</v>
      </c>
      <c r="J18" s="110">
        <f t="shared" ref="J18:J25" si="7">H18+I18</f>
        <v>0</v>
      </c>
      <c r="K18" s="215">
        <f t="shared" ref="K18:K25" si="8">G18</f>
        <v>0</v>
      </c>
      <c r="L18" s="108">
        <f>IF($F18*(1+$F$9)&gt;$D$14,IF(RIGHT($C18,6)="summer",$D$14/3,$D$14)*K18,IF(RIGHT($C18,6)="summer",$F18/3,$F18)*K18*(1+$F$9))</f>
        <v>0</v>
      </c>
      <c r="M18" s="109">
        <f t="shared" si="2"/>
        <v>0</v>
      </c>
      <c r="N18" s="110">
        <f t="shared" ref="N18:N25" si="9">L18+M18</f>
        <v>0</v>
      </c>
      <c r="O18" s="215">
        <f t="shared" ref="O18:O25" si="10">K18</f>
        <v>0</v>
      </c>
      <c r="P18" s="108">
        <f t="shared" ref="P18:P28" si="11">IF($F18*(1+$F$9)^2&gt;$D$14,IF(RIGHT($C18,6)="summer",$D$14/3,$D$14)*O18,IF(RIGHT($C18,6)="summer",$F18/3,$F18)*O18*(1+$F$9)^2)</f>
        <v>0</v>
      </c>
      <c r="Q18" s="109">
        <f t="shared" si="3"/>
        <v>0</v>
      </c>
      <c r="R18" s="110">
        <f t="shared" ref="R18:R25" si="12">P18+Q18</f>
        <v>0</v>
      </c>
      <c r="S18" s="215">
        <f t="shared" ref="S18:S25" si="13">O18</f>
        <v>0</v>
      </c>
      <c r="T18" s="108">
        <f t="shared" ref="T18:T28" si="14">IF($F18*(1+$F$9)^3&gt;$D$14,IF(RIGHT($C18,6)="summer",$D$14/3,$D$14)*S18,IF(RIGHT($C18,6)="summer",$F18/3,$F18)*S18*(1+$F$9)^3)</f>
        <v>0</v>
      </c>
      <c r="U18" s="109">
        <f t="shared" si="4"/>
        <v>0</v>
      </c>
      <c r="V18" s="110">
        <f t="shared" ref="V18:V25" si="15">T18+U18</f>
        <v>0</v>
      </c>
      <c r="W18" s="215">
        <v>0</v>
      </c>
      <c r="X18" s="108">
        <f t="shared" ref="X18:X28" si="16">IF($F18*(1+$F$9)^4&gt;$D$14,IF(RIGHT($C18,6)="summer",$D$14/3,$D$14)*W18,IF(RIGHT($C18,6)="summer",$F18/3,$F18)*W18*(1+$F$9)^4)</f>
        <v>0</v>
      </c>
      <c r="Y18" s="109">
        <f t="shared" si="5"/>
        <v>0</v>
      </c>
      <c r="Z18" s="110">
        <f t="shared" ref="Z18:Z25" si="17">X18+Y18</f>
        <v>0</v>
      </c>
      <c r="AA18" s="92">
        <f t="shared" si="6"/>
        <v>0</v>
      </c>
    </row>
    <row r="19" spans="1:27" x14ac:dyDescent="0.2">
      <c r="A19" s="90">
        <v>3</v>
      </c>
      <c r="B19" s="113"/>
      <c r="C19" s="313"/>
      <c r="D19" s="314"/>
      <c r="E19" s="114"/>
      <c r="F19" s="91">
        <f t="shared" si="0"/>
        <v>0</v>
      </c>
      <c r="G19" s="214"/>
      <c r="H19" s="115">
        <f t="shared" ref="H19:H28" si="18">IF(RIGHT($C19,6)="summer",$F19/3,$F19)*G19</f>
        <v>0</v>
      </c>
      <c r="I19" s="109">
        <f t="shared" si="1"/>
        <v>0</v>
      </c>
      <c r="J19" s="110">
        <f t="shared" si="7"/>
        <v>0</v>
      </c>
      <c r="K19" s="215">
        <f t="shared" si="8"/>
        <v>0</v>
      </c>
      <c r="L19" s="108">
        <f t="shared" ref="L19:L28" si="19">IF($F19*(1+$F$9)&gt;$D$14,IF(RIGHT($C19,6)="summer",$D$14/3,$D$14)*K19,IF(RIGHT($C19,6)="summer",$F19/3,$F19)*K19*(1+$F$9))</f>
        <v>0</v>
      </c>
      <c r="M19" s="109">
        <f t="shared" si="2"/>
        <v>0</v>
      </c>
      <c r="N19" s="110">
        <f t="shared" si="9"/>
        <v>0</v>
      </c>
      <c r="O19" s="215">
        <f t="shared" si="10"/>
        <v>0</v>
      </c>
      <c r="P19" s="108">
        <f t="shared" si="11"/>
        <v>0</v>
      </c>
      <c r="Q19" s="109">
        <f t="shared" si="3"/>
        <v>0</v>
      </c>
      <c r="R19" s="110">
        <f t="shared" si="12"/>
        <v>0</v>
      </c>
      <c r="S19" s="215">
        <f t="shared" si="13"/>
        <v>0</v>
      </c>
      <c r="T19" s="108">
        <f t="shared" si="14"/>
        <v>0</v>
      </c>
      <c r="U19" s="109">
        <f t="shared" si="4"/>
        <v>0</v>
      </c>
      <c r="V19" s="110">
        <f t="shared" si="15"/>
        <v>0</v>
      </c>
      <c r="W19" s="215">
        <v>0</v>
      </c>
      <c r="X19" s="108">
        <f t="shared" si="16"/>
        <v>0</v>
      </c>
      <c r="Y19" s="109">
        <f t="shared" si="5"/>
        <v>0</v>
      </c>
      <c r="Z19" s="110">
        <f t="shared" si="17"/>
        <v>0</v>
      </c>
      <c r="AA19" s="92">
        <f t="shared" si="6"/>
        <v>0</v>
      </c>
    </row>
    <row r="20" spans="1:27" x14ac:dyDescent="0.2">
      <c r="A20" s="90">
        <v>4</v>
      </c>
      <c r="B20" s="113"/>
      <c r="C20" s="313"/>
      <c r="D20" s="314"/>
      <c r="E20" s="114"/>
      <c r="F20" s="91">
        <f t="shared" si="0"/>
        <v>0</v>
      </c>
      <c r="G20" s="214"/>
      <c r="H20" s="115">
        <f t="shared" si="18"/>
        <v>0</v>
      </c>
      <c r="I20" s="109">
        <f t="shared" si="1"/>
        <v>0</v>
      </c>
      <c r="J20" s="110">
        <f t="shared" si="7"/>
        <v>0</v>
      </c>
      <c r="K20" s="215">
        <f t="shared" si="8"/>
        <v>0</v>
      </c>
      <c r="L20" s="108">
        <f t="shared" si="19"/>
        <v>0</v>
      </c>
      <c r="M20" s="109">
        <f t="shared" si="2"/>
        <v>0</v>
      </c>
      <c r="N20" s="110">
        <f t="shared" si="9"/>
        <v>0</v>
      </c>
      <c r="O20" s="215">
        <f t="shared" si="10"/>
        <v>0</v>
      </c>
      <c r="P20" s="108">
        <f t="shared" si="11"/>
        <v>0</v>
      </c>
      <c r="Q20" s="109">
        <f t="shared" si="3"/>
        <v>0</v>
      </c>
      <c r="R20" s="110">
        <f t="shared" si="12"/>
        <v>0</v>
      </c>
      <c r="S20" s="215">
        <f t="shared" si="13"/>
        <v>0</v>
      </c>
      <c r="T20" s="108">
        <f t="shared" si="14"/>
        <v>0</v>
      </c>
      <c r="U20" s="109">
        <f t="shared" si="4"/>
        <v>0</v>
      </c>
      <c r="V20" s="110">
        <f t="shared" si="15"/>
        <v>0</v>
      </c>
      <c r="W20" s="215">
        <v>0</v>
      </c>
      <c r="X20" s="108">
        <f t="shared" si="16"/>
        <v>0</v>
      </c>
      <c r="Y20" s="109">
        <f t="shared" si="5"/>
        <v>0</v>
      </c>
      <c r="Z20" s="110">
        <f t="shared" si="17"/>
        <v>0</v>
      </c>
      <c r="AA20" s="92">
        <f t="shared" si="6"/>
        <v>0</v>
      </c>
    </row>
    <row r="21" spans="1:27" x14ac:dyDescent="0.2">
      <c r="A21" s="90">
        <v>5</v>
      </c>
      <c r="B21" s="113"/>
      <c r="C21" s="313"/>
      <c r="D21" s="314"/>
      <c r="E21" s="114"/>
      <c r="F21" s="91">
        <f t="shared" si="0"/>
        <v>0</v>
      </c>
      <c r="G21" s="214"/>
      <c r="H21" s="115">
        <f t="shared" si="18"/>
        <v>0</v>
      </c>
      <c r="I21" s="109">
        <f t="shared" si="1"/>
        <v>0</v>
      </c>
      <c r="J21" s="110">
        <f t="shared" si="7"/>
        <v>0</v>
      </c>
      <c r="K21" s="215">
        <f t="shared" si="8"/>
        <v>0</v>
      </c>
      <c r="L21" s="108">
        <f t="shared" si="19"/>
        <v>0</v>
      </c>
      <c r="M21" s="109">
        <f t="shared" si="2"/>
        <v>0</v>
      </c>
      <c r="N21" s="110">
        <f t="shared" si="9"/>
        <v>0</v>
      </c>
      <c r="O21" s="215">
        <f t="shared" si="10"/>
        <v>0</v>
      </c>
      <c r="P21" s="108">
        <f t="shared" si="11"/>
        <v>0</v>
      </c>
      <c r="Q21" s="109">
        <f t="shared" si="3"/>
        <v>0</v>
      </c>
      <c r="R21" s="110">
        <f t="shared" si="12"/>
        <v>0</v>
      </c>
      <c r="S21" s="215">
        <f t="shared" si="13"/>
        <v>0</v>
      </c>
      <c r="T21" s="108">
        <f t="shared" si="14"/>
        <v>0</v>
      </c>
      <c r="U21" s="109">
        <f t="shared" si="4"/>
        <v>0</v>
      </c>
      <c r="V21" s="110">
        <f t="shared" si="15"/>
        <v>0</v>
      </c>
      <c r="W21" s="215">
        <v>0</v>
      </c>
      <c r="X21" s="108">
        <f t="shared" si="16"/>
        <v>0</v>
      </c>
      <c r="Y21" s="109">
        <f t="shared" si="5"/>
        <v>0</v>
      </c>
      <c r="Z21" s="110">
        <f t="shared" si="17"/>
        <v>0</v>
      </c>
      <c r="AA21" s="92">
        <f t="shared" si="6"/>
        <v>0</v>
      </c>
    </row>
    <row r="22" spans="1:27" x14ac:dyDescent="0.2">
      <c r="A22" s="90">
        <v>6</v>
      </c>
      <c r="B22" s="113"/>
      <c r="C22" s="313"/>
      <c r="D22" s="314"/>
      <c r="E22" s="114"/>
      <c r="F22" s="91">
        <f t="shared" si="0"/>
        <v>0</v>
      </c>
      <c r="G22" s="214"/>
      <c r="H22" s="115">
        <v>0</v>
      </c>
      <c r="I22" s="109">
        <f t="shared" si="1"/>
        <v>0</v>
      </c>
      <c r="J22" s="110">
        <f t="shared" si="7"/>
        <v>0</v>
      </c>
      <c r="K22" s="215">
        <f t="shared" si="8"/>
        <v>0</v>
      </c>
      <c r="L22" s="108">
        <v>0</v>
      </c>
      <c r="M22" s="109">
        <f t="shared" si="2"/>
        <v>0</v>
      </c>
      <c r="N22" s="110">
        <f t="shared" si="9"/>
        <v>0</v>
      </c>
      <c r="O22" s="215">
        <f t="shared" si="10"/>
        <v>0</v>
      </c>
      <c r="P22" s="108">
        <v>0</v>
      </c>
      <c r="Q22" s="109">
        <f t="shared" si="3"/>
        <v>0</v>
      </c>
      <c r="R22" s="110">
        <f t="shared" si="12"/>
        <v>0</v>
      </c>
      <c r="S22" s="215">
        <f t="shared" si="13"/>
        <v>0</v>
      </c>
      <c r="T22" s="108">
        <v>0</v>
      </c>
      <c r="U22" s="109">
        <f t="shared" si="4"/>
        <v>0</v>
      </c>
      <c r="V22" s="110">
        <f t="shared" si="15"/>
        <v>0</v>
      </c>
      <c r="W22" s="215">
        <v>0</v>
      </c>
      <c r="X22" s="108">
        <f t="shared" si="16"/>
        <v>0</v>
      </c>
      <c r="Y22" s="109">
        <f t="shared" si="5"/>
        <v>0</v>
      </c>
      <c r="Z22" s="110">
        <f t="shared" si="17"/>
        <v>0</v>
      </c>
      <c r="AA22" s="92">
        <f t="shared" si="6"/>
        <v>0</v>
      </c>
    </row>
    <row r="23" spans="1:27" x14ac:dyDescent="0.2">
      <c r="A23" s="90">
        <v>7</v>
      </c>
      <c r="B23" s="113"/>
      <c r="C23" s="313"/>
      <c r="D23" s="314"/>
      <c r="E23" s="114"/>
      <c r="F23" s="91">
        <f t="shared" si="0"/>
        <v>0</v>
      </c>
      <c r="G23" s="214"/>
      <c r="H23" s="115">
        <f t="shared" si="18"/>
        <v>0</v>
      </c>
      <c r="I23" s="109">
        <f t="shared" si="1"/>
        <v>0</v>
      </c>
      <c r="J23" s="110">
        <f t="shared" si="7"/>
        <v>0</v>
      </c>
      <c r="K23" s="215">
        <f t="shared" si="8"/>
        <v>0</v>
      </c>
      <c r="L23" s="108">
        <f t="shared" si="19"/>
        <v>0</v>
      </c>
      <c r="M23" s="109">
        <f t="shared" si="2"/>
        <v>0</v>
      </c>
      <c r="N23" s="110">
        <f t="shared" si="9"/>
        <v>0</v>
      </c>
      <c r="O23" s="215">
        <f t="shared" si="10"/>
        <v>0</v>
      </c>
      <c r="P23" s="108">
        <f t="shared" si="11"/>
        <v>0</v>
      </c>
      <c r="Q23" s="109">
        <f t="shared" si="3"/>
        <v>0</v>
      </c>
      <c r="R23" s="110">
        <f t="shared" si="12"/>
        <v>0</v>
      </c>
      <c r="S23" s="215">
        <f t="shared" si="13"/>
        <v>0</v>
      </c>
      <c r="T23" s="108">
        <f t="shared" si="14"/>
        <v>0</v>
      </c>
      <c r="U23" s="109">
        <f t="shared" si="4"/>
        <v>0</v>
      </c>
      <c r="V23" s="110">
        <f t="shared" si="15"/>
        <v>0</v>
      </c>
      <c r="W23" s="215">
        <f t="shared" ref="W23:W28" si="20">S23</f>
        <v>0</v>
      </c>
      <c r="X23" s="108">
        <f t="shared" si="16"/>
        <v>0</v>
      </c>
      <c r="Y23" s="109">
        <f t="shared" si="5"/>
        <v>0</v>
      </c>
      <c r="Z23" s="110">
        <f t="shared" si="17"/>
        <v>0</v>
      </c>
      <c r="AA23" s="92">
        <f t="shared" si="6"/>
        <v>0</v>
      </c>
    </row>
    <row r="24" spans="1:27" x14ac:dyDescent="0.2">
      <c r="A24" s="90">
        <v>8</v>
      </c>
      <c r="B24" s="113"/>
      <c r="C24" s="313"/>
      <c r="D24" s="314"/>
      <c r="E24" s="114"/>
      <c r="F24" s="91">
        <f t="shared" si="0"/>
        <v>0</v>
      </c>
      <c r="G24" s="214"/>
      <c r="H24" s="115">
        <f t="shared" si="18"/>
        <v>0</v>
      </c>
      <c r="I24" s="109">
        <f t="shared" si="1"/>
        <v>0</v>
      </c>
      <c r="J24" s="110">
        <f t="shared" si="7"/>
        <v>0</v>
      </c>
      <c r="K24" s="215">
        <f t="shared" si="8"/>
        <v>0</v>
      </c>
      <c r="L24" s="108">
        <f t="shared" si="19"/>
        <v>0</v>
      </c>
      <c r="M24" s="109">
        <f t="shared" si="2"/>
        <v>0</v>
      </c>
      <c r="N24" s="110">
        <f t="shared" si="9"/>
        <v>0</v>
      </c>
      <c r="O24" s="215">
        <f t="shared" si="10"/>
        <v>0</v>
      </c>
      <c r="P24" s="108">
        <f t="shared" si="11"/>
        <v>0</v>
      </c>
      <c r="Q24" s="109">
        <f t="shared" si="3"/>
        <v>0</v>
      </c>
      <c r="R24" s="110">
        <f t="shared" si="12"/>
        <v>0</v>
      </c>
      <c r="S24" s="215">
        <f t="shared" si="13"/>
        <v>0</v>
      </c>
      <c r="T24" s="108">
        <f t="shared" si="14"/>
        <v>0</v>
      </c>
      <c r="U24" s="109">
        <f t="shared" si="4"/>
        <v>0</v>
      </c>
      <c r="V24" s="110">
        <f t="shared" si="15"/>
        <v>0</v>
      </c>
      <c r="W24" s="215">
        <f t="shared" si="20"/>
        <v>0</v>
      </c>
      <c r="X24" s="108">
        <f t="shared" si="16"/>
        <v>0</v>
      </c>
      <c r="Y24" s="109">
        <f t="shared" si="5"/>
        <v>0</v>
      </c>
      <c r="Z24" s="110">
        <f t="shared" si="17"/>
        <v>0</v>
      </c>
      <c r="AA24" s="92">
        <f t="shared" si="6"/>
        <v>0</v>
      </c>
    </row>
    <row r="25" spans="1:27" x14ac:dyDescent="0.2">
      <c r="A25" s="90">
        <v>9</v>
      </c>
      <c r="B25" s="113"/>
      <c r="C25" s="313"/>
      <c r="D25" s="314"/>
      <c r="E25" s="114"/>
      <c r="F25" s="91">
        <f t="shared" si="0"/>
        <v>0</v>
      </c>
      <c r="G25" s="214"/>
      <c r="H25" s="115">
        <f t="shared" si="18"/>
        <v>0</v>
      </c>
      <c r="I25" s="109">
        <f t="shared" si="1"/>
        <v>0</v>
      </c>
      <c r="J25" s="110">
        <f t="shared" si="7"/>
        <v>0</v>
      </c>
      <c r="K25" s="215">
        <f t="shared" si="8"/>
        <v>0</v>
      </c>
      <c r="L25" s="108">
        <f t="shared" si="19"/>
        <v>0</v>
      </c>
      <c r="M25" s="109">
        <f t="shared" si="2"/>
        <v>0</v>
      </c>
      <c r="N25" s="110">
        <f t="shared" si="9"/>
        <v>0</v>
      </c>
      <c r="O25" s="215">
        <f t="shared" si="10"/>
        <v>0</v>
      </c>
      <c r="P25" s="108">
        <f t="shared" si="11"/>
        <v>0</v>
      </c>
      <c r="Q25" s="109">
        <f t="shared" si="3"/>
        <v>0</v>
      </c>
      <c r="R25" s="110">
        <f t="shared" si="12"/>
        <v>0</v>
      </c>
      <c r="S25" s="215">
        <f t="shared" si="13"/>
        <v>0</v>
      </c>
      <c r="T25" s="108">
        <f t="shared" si="14"/>
        <v>0</v>
      </c>
      <c r="U25" s="109">
        <f t="shared" si="4"/>
        <v>0</v>
      </c>
      <c r="V25" s="110">
        <f t="shared" si="15"/>
        <v>0</v>
      </c>
      <c r="W25" s="215">
        <f t="shared" si="20"/>
        <v>0</v>
      </c>
      <c r="X25" s="108">
        <f t="shared" si="16"/>
        <v>0</v>
      </c>
      <c r="Y25" s="109">
        <f t="shared" si="5"/>
        <v>0</v>
      </c>
      <c r="Z25" s="110">
        <f t="shared" si="17"/>
        <v>0</v>
      </c>
      <c r="AA25" s="92">
        <f t="shared" si="6"/>
        <v>0</v>
      </c>
    </row>
    <row r="26" spans="1:27" x14ac:dyDescent="0.2">
      <c r="A26" s="90">
        <v>10</v>
      </c>
      <c r="B26" s="113"/>
      <c r="C26" s="313"/>
      <c r="D26" s="314"/>
      <c r="E26" s="114"/>
      <c r="F26" s="91">
        <f t="shared" si="0"/>
        <v>0</v>
      </c>
      <c r="G26" s="214"/>
      <c r="H26" s="115">
        <f t="shared" si="18"/>
        <v>0</v>
      </c>
      <c r="I26" s="109">
        <f t="shared" si="1"/>
        <v>0</v>
      </c>
      <c r="J26" s="110">
        <f>H26+I26</f>
        <v>0</v>
      </c>
      <c r="K26" s="215">
        <f>G26</f>
        <v>0</v>
      </c>
      <c r="L26" s="108">
        <f t="shared" si="19"/>
        <v>0</v>
      </c>
      <c r="M26" s="109">
        <f t="shared" si="2"/>
        <v>0</v>
      </c>
      <c r="N26" s="110">
        <f>L26+M26</f>
        <v>0</v>
      </c>
      <c r="O26" s="215">
        <f>K26</f>
        <v>0</v>
      </c>
      <c r="P26" s="108">
        <f t="shared" si="11"/>
        <v>0</v>
      </c>
      <c r="Q26" s="109">
        <f t="shared" si="3"/>
        <v>0</v>
      </c>
      <c r="R26" s="110">
        <f>P26+Q26</f>
        <v>0</v>
      </c>
      <c r="S26" s="215">
        <f>O26</f>
        <v>0</v>
      </c>
      <c r="T26" s="108">
        <f t="shared" si="14"/>
        <v>0</v>
      </c>
      <c r="U26" s="109">
        <f t="shared" si="4"/>
        <v>0</v>
      </c>
      <c r="V26" s="110">
        <f>T26+U26</f>
        <v>0</v>
      </c>
      <c r="W26" s="215">
        <f t="shared" si="20"/>
        <v>0</v>
      </c>
      <c r="X26" s="108">
        <f t="shared" si="16"/>
        <v>0</v>
      </c>
      <c r="Y26" s="109">
        <f t="shared" si="5"/>
        <v>0</v>
      </c>
      <c r="Z26" s="110">
        <f>X26+Y26</f>
        <v>0</v>
      </c>
      <c r="AA26" s="92">
        <f t="shared" si="6"/>
        <v>0</v>
      </c>
    </row>
    <row r="27" spans="1:27" x14ac:dyDescent="0.2">
      <c r="A27" s="90">
        <v>11</v>
      </c>
      <c r="B27" s="113"/>
      <c r="C27" s="313"/>
      <c r="D27" s="314"/>
      <c r="E27" s="114"/>
      <c r="F27" s="91">
        <f t="shared" si="0"/>
        <v>0</v>
      </c>
      <c r="G27" s="214"/>
      <c r="H27" s="115">
        <f t="shared" si="18"/>
        <v>0</v>
      </c>
      <c r="I27" s="109">
        <f t="shared" si="1"/>
        <v>0</v>
      </c>
      <c r="J27" s="110">
        <f>H27+I27</f>
        <v>0</v>
      </c>
      <c r="K27" s="215">
        <f>G27</f>
        <v>0</v>
      </c>
      <c r="L27" s="108">
        <f t="shared" si="19"/>
        <v>0</v>
      </c>
      <c r="M27" s="109">
        <f t="shared" si="2"/>
        <v>0</v>
      </c>
      <c r="N27" s="110">
        <f>L27+M27</f>
        <v>0</v>
      </c>
      <c r="O27" s="215">
        <f>K27</f>
        <v>0</v>
      </c>
      <c r="P27" s="108">
        <f t="shared" si="11"/>
        <v>0</v>
      </c>
      <c r="Q27" s="109">
        <f t="shared" si="3"/>
        <v>0</v>
      </c>
      <c r="R27" s="110">
        <f>P27+Q27</f>
        <v>0</v>
      </c>
      <c r="S27" s="215">
        <f>O27</f>
        <v>0</v>
      </c>
      <c r="T27" s="108">
        <f t="shared" si="14"/>
        <v>0</v>
      </c>
      <c r="U27" s="109">
        <f t="shared" si="4"/>
        <v>0</v>
      </c>
      <c r="V27" s="110">
        <f>T27+U27</f>
        <v>0</v>
      </c>
      <c r="W27" s="215">
        <f t="shared" si="20"/>
        <v>0</v>
      </c>
      <c r="X27" s="108">
        <f t="shared" si="16"/>
        <v>0</v>
      </c>
      <c r="Y27" s="109">
        <f t="shared" si="5"/>
        <v>0</v>
      </c>
      <c r="Z27" s="110">
        <f>X27+Y27</f>
        <v>0</v>
      </c>
      <c r="AA27" s="92">
        <f t="shared" si="6"/>
        <v>0</v>
      </c>
    </row>
    <row r="28" spans="1:27" x14ac:dyDescent="0.2">
      <c r="A28" s="90">
        <v>12</v>
      </c>
      <c r="B28" s="113"/>
      <c r="C28" s="313"/>
      <c r="D28" s="314"/>
      <c r="E28" s="114"/>
      <c r="F28" s="91">
        <f t="shared" si="0"/>
        <v>0</v>
      </c>
      <c r="G28" s="214"/>
      <c r="H28" s="115">
        <f t="shared" si="18"/>
        <v>0</v>
      </c>
      <c r="I28" s="109">
        <f t="shared" si="1"/>
        <v>0</v>
      </c>
      <c r="J28" s="110">
        <f>H28+I28</f>
        <v>0</v>
      </c>
      <c r="K28" s="215">
        <f>G28</f>
        <v>0</v>
      </c>
      <c r="L28" s="108">
        <f t="shared" si="19"/>
        <v>0</v>
      </c>
      <c r="M28" s="109">
        <f t="shared" si="2"/>
        <v>0</v>
      </c>
      <c r="N28" s="110">
        <f>L28+M28</f>
        <v>0</v>
      </c>
      <c r="O28" s="215">
        <f>K28</f>
        <v>0</v>
      </c>
      <c r="P28" s="108">
        <f t="shared" si="11"/>
        <v>0</v>
      </c>
      <c r="Q28" s="109">
        <f t="shared" si="3"/>
        <v>0</v>
      </c>
      <c r="R28" s="110">
        <f>P28+Q28</f>
        <v>0</v>
      </c>
      <c r="S28" s="215">
        <f>O28</f>
        <v>0</v>
      </c>
      <c r="T28" s="108">
        <f t="shared" si="14"/>
        <v>0</v>
      </c>
      <c r="U28" s="109">
        <f t="shared" si="4"/>
        <v>0</v>
      </c>
      <c r="V28" s="110">
        <f>T28+U28</f>
        <v>0</v>
      </c>
      <c r="W28" s="215">
        <f t="shared" si="20"/>
        <v>0</v>
      </c>
      <c r="X28" s="108">
        <f t="shared" si="16"/>
        <v>0</v>
      </c>
      <c r="Y28" s="109">
        <f t="shared" si="5"/>
        <v>0</v>
      </c>
      <c r="Z28" s="110">
        <f>X28+Y28</f>
        <v>0</v>
      </c>
      <c r="AA28" s="92">
        <f t="shared" si="6"/>
        <v>0</v>
      </c>
    </row>
    <row r="29" spans="1:27" x14ac:dyDescent="0.2">
      <c r="A29" s="15" t="s">
        <v>41</v>
      </c>
      <c r="B29" s="30"/>
      <c r="C29" s="30"/>
      <c r="D29" s="6"/>
      <c r="E29" s="7"/>
      <c r="F29" s="7"/>
      <c r="G29" s="53"/>
      <c r="H29" s="47">
        <f>SUM(H17:H28)</f>
        <v>0</v>
      </c>
      <c r="I29" s="47">
        <f>SUM(I17:I28)</f>
        <v>0</v>
      </c>
      <c r="J29" s="116">
        <f>SUM(J17:J28)</f>
        <v>0</v>
      </c>
      <c r="K29" s="53"/>
      <c r="L29" s="47">
        <f>SUM(L17:L28)</f>
        <v>0</v>
      </c>
      <c r="M29" s="47">
        <f>SUM(M17:M28)</f>
        <v>0</v>
      </c>
      <c r="N29" s="38">
        <f>SUM(N17:N28)</f>
        <v>0</v>
      </c>
      <c r="O29" s="53"/>
      <c r="P29" s="47">
        <f>SUM(P17:P28)</f>
        <v>0</v>
      </c>
      <c r="Q29" s="47">
        <f>SUM(Q17:Q28)</f>
        <v>0</v>
      </c>
      <c r="R29" s="38">
        <f>SUM(R17:R28)</f>
        <v>0</v>
      </c>
      <c r="S29" s="53"/>
      <c r="T29" s="47">
        <f>SUM(T17:T28)</f>
        <v>0</v>
      </c>
      <c r="U29" s="47">
        <f>SUM(U17:U28)</f>
        <v>0</v>
      </c>
      <c r="V29" s="38">
        <f>SUM(V17:V28)</f>
        <v>0</v>
      </c>
      <c r="W29" s="53"/>
      <c r="X29" s="47">
        <f>SUM(X17:X28)</f>
        <v>0</v>
      </c>
      <c r="Y29" s="47">
        <f>SUM(Y17:Y28)</f>
        <v>0</v>
      </c>
      <c r="Z29" s="38">
        <f>SUM(Z17:Z28)</f>
        <v>0</v>
      </c>
      <c r="AA29" s="69">
        <f t="shared" si="6"/>
        <v>0</v>
      </c>
    </row>
    <row r="30" spans="1:27" x14ac:dyDescent="0.2">
      <c r="A30" s="16" t="s">
        <v>143</v>
      </c>
      <c r="B30" s="31"/>
      <c r="C30" s="31"/>
      <c r="D30" s="8"/>
      <c r="E30" s="9"/>
      <c r="F30" s="9"/>
      <c r="G30" s="61"/>
      <c r="H30" s="46"/>
      <c r="I30" s="46"/>
      <c r="J30" s="117"/>
      <c r="K30" s="61"/>
      <c r="L30" s="46"/>
      <c r="M30" s="46"/>
      <c r="N30" s="39"/>
      <c r="O30" s="61"/>
      <c r="P30" s="46"/>
      <c r="Q30" s="46"/>
      <c r="R30" s="39"/>
      <c r="S30" s="61"/>
      <c r="T30" s="46"/>
      <c r="U30" s="46"/>
      <c r="V30" s="39">
        <v>0</v>
      </c>
      <c r="W30" s="61"/>
      <c r="X30" s="46"/>
      <c r="Y30" s="46"/>
      <c r="Z30" s="39">
        <f>V30*(1+$F$9)</f>
        <v>0</v>
      </c>
      <c r="AA30" s="70">
        <f t="shared" si="6"/>
        <v>0</v>
      </c>
    </row>
    <row r="31" spans="1:27" x14ac:dyDescent="0.2">
      <c r="A31" s="16" t="s">
        <v>27</v>
      </c>
      <c r="B31" s="31"/>
      <c r="C31" s="31"/>
      <c r="D31" s="8"/>
      <c r="E31" s="9"/>
      <c r="F31" s="9"/>
      <c r="G31" s="61"/>
      <c r="H31" s="46"/>
      <c r="I31" s="46"/>
      <c r="J31" s="117"/>
      <c r="K31" s="61"/>
      <c r="L31" s="46"/>
      <c r="M31" s="46"/>
      <c r="N31" s="117"/>
      <c r="O31" s="61"/>
      <c r="P31" s="46"/>
      <c r="Q31" s="46"/>
      <c r="R31" s="117"/>
      <c r="S31" s="61"/>
      <c r="T31" s="46"/>
      <c r="U31" s="46"/>
      <c r="V31" s="117"/>
      <c r="W31" s="61"/>
      <c r="X31" s="46"/>
      <c r="Y31" s="46"/>
      <c r="Z31" s="117"/>
      <c r="AA31" s="70">
        <f t="shared" si="6"/>
        <v>0</v>
      </c>
    </row>
    <row r="32" spans="1:27" x14ac:dyDescent="0.2">
      <c r="A32" s="16" t="s">
        <v>28</v>
      </c>
      <c r="B32" s="31"/>
      <c r="C32" s="31"/>
      <c r="D32" s="8"/>
      <c r="E32" s="9"/>
      <c r="F32" s="9"/>
      <c r="G32" s="61"/>
      <c r="H32" s="46"/>
      <c r="I32" s="46"/>
      <c r="J32" s="117"/>
      <c r="K32" s="61"/>
      <c r="L32" s="46"/>
      <c r="M32" s="46"/>
      <c r="N32" s="117"/>
      <c r="O32" s="61"/>
      <c r="P32" s="46"/>
      <c r="Q32" s="46"/>
      <c r="R32" s="117"/>
      <c r="S32" s="61"/>
      <c r="T32" s="46"/>
      <c r="U32" s="46"/>
      <c r="V32" s="117"/>
      <c r="W32" s="61"/>
      <c r="X32" s="46"/>
      <c r="Y32" s="46"/>
      <c r="Z32" s="117"/>
      <c r="AA32" s="70">
        <f t="shared" si="6"/>
        <v>0</v>
      </c>
    </row>
    <row r="33" spans="1:27" x14ac:dyDescent="0.2">
      <c r="A33" s="16" t="s">
        <v>29</v>
      </c>
      <c r="B33" s="31"/>
      <c r="C33" s="31"/>
      <c r="D33" s="8"/>
      <c r="E33" s="9"/>
      <c r="F33" s="9"/>
      <c r="G33" s="61"/>
      <c r="H33" s="46"/>
      <c r="I33" s="46"/>
      <c r="J33" s="46">
        <f>I34+I35</f>
        <v>0</v>
      </c>
      <c r="K33" s="61"/>
      <c r="L33" s="46"/>
      <c r="M33" s="46"/>
      <c r="N33" s="46">
        <f>M34+M35</f>
        <v>0</v>
      </c>
      <c r="O33" s="61"/>
      <c r="P33" s="46"/>
      <c r="Q33" s="46"/>
      <c r="R33" s="46">
        <f>Q34+Q35</f>
        <v>0</v>
      </c>
      <c r="S33" s="61"/>
      <c r="T33" s="46"/>
      <c r="U33" s="46"/>
      <c r="V33" s="46">
        <f>U34+U35</f>
        <v>0</v>
      </c>
      <c r="W33" s="61"/>
      <c r="X33" s="46"/>
      <c r="Y33" s="46"/>
      <c r="Z33" s="46">
        <f>Y34+Y35</f>
        <v>0</v>
      </c>
      <c r="AA33" s="70">
        <f>J33+N33+R33+V33+Z33</f>
        <v>0</v>
      </c>
    </row>
    <row r="34" spans="1:27" x14ac:dyDescent="0.2">
      <c r="A34" s="77"/>
      <c r="B34" s="34" t="s">
        <v>164</v>
      </c>
      <c r="C34" s="34"/>
      <c r="D34" s="22"/>
      <c r="E34" s="78"/>
      <c r="F34" s="78"/>
      <c r="G34" s="58"/>
      <c r="H34" s="59"/>
      <c r="I34" s="45">
        <f>'Domestic Travel'!C18</f>
        <v>0</v>
      </c>
      <c r="J34" s="310"/>
      <c r="K34" s="58"/>
      <c r="L34" s="59"/>
      <c r="M34" s="59">
        <f>'Domestic Travel'!C34</f>
        <v>0</v>
      </c>
      <c r="N34" s="310"/>
      <c r="O34" s="58"/>
      <c r="P34" s="59"/>
      <c r="Q34" s="59">
        <f>'Domestic Travel'!C50</f>
        <v>0</v>
      </c>
      <c r="R34" s="310"/>
      <c r="S34" s="58"/>
      <c r="T34" s="59"/>
      <c r="U34" s="59">
        <f>'Domestic Travel'!C66</f>
        <v>0</v>
      </c>
      <c r="V34" s="310"/>
      <c r="W34" s="58"/>
      <c r="X34" s="59"/>
      <c r="Y34" s="59">
        <f>'Domestic Travel'!C82</f>
        <v>0</v>
      </c>
      <c r="Z34" s="310"/>
      <c r="AA34" s="311">
        <f>I34+M34+Q34+U34+Y34</f>
        <v>0</v>
      </c>
    </row>
    <row r="35" spans="1:27" x14ac:dyDescent="0.2">
      <c r="A35" s="77"/>
      <c r="B35" s="34" t="s">
        <v>165</v>
      </c>
      <c r="C35" s="34"/>
      <c r="D35" s="22"/>
      <c r="E35" s="78"/>
      <c r="F35" s="78"/>
      <c r="G35" s="58"/>
      <c r="H35" s="59"/>
      <c r="I35" s="45">
        <f>'Foreign Travel'!C18</f>
        <v>0</v>
      </c>
      <c r="J35" s="310"/>
      <c r="K35" s="58"/>
      <c r="L35" s="59"/>
      <c r="M35" s="59">
        <f>'Foreign Travel'!C34</f>
        <v>0</v>
      </c>
      <c r="N35" s="310"/>
      <c r="O35" s="58"/>
      <c r="P35" s="59"/>
      <c r="Q35" s="59">
        <f>'Foreign Travel'!C50</f>
        <v>0</v>
      </c>
      <c r="R35" s="310"/>
      <c r="S35" s="58"/>
      <c r="T35" s="59"/>
      <c r="U35" s="59">
        <f>'Foreign Travel'!C66</f>
        <v>0</v>
      </c>
      <c r="V35" s="310"/>
      <c r="W35" s="58"/>
      <c r="X35" s="59"/>
      <c r="Y35" s="59">
        <f>'Foreign Travel'!C82</f>
        <v>0</v>
      </c>
      <c r="Z35" s="310"/>
      <c r="AA35" s="311">
        <f>I35+M35+Q35+U35+Y35</f>
        <v>0</v>
      </c>
    </row>
    <row r="36" spans="1:27" x14ac:dyDescent="0.2">
      <c r="A36" s="77" t="s">
        <v>32</v>
      </c>
      <c r="B36" s="34"/>
      <c r="C36" s="34"/>
      <c r="D36" s="22"/>
      <c r="E36" s="78"/>
      <c r="F36" s="78"/>
      <c r="G36" s="58"/>
      <c r="H36" s="59"/>
      <c r="I36" s="45"/>
      <c r="K36" s="58"/>
      <c r="L36" s="59"/>
      <c r="M36" s="59"/>
      <c r="O36" s="58"/>
      <c r="P36" s="59"/>
      <c r="Q36" s="59"/>
      <c r="S36" s="58"/>
      <c r="T36" s="59"/>
      <c r="U36" s="59"/>
      <c r="W36" s="58"/>
      <c r="X36" s="59"/>
      <c r="Y36" s="59"/>
      <c r="AA36" s="235"/>
    </row>
    <row r="37" spans="1:27" x14ac:dyDescent="0.2">
      <c r="A37" s="19"/>
      <c r="B37" s="33" t="s">
        <v>31</v>
      </c>
      <c r="C37" s="33"/>
      <c r="D37" s="33"/>
      <c r="E37" s="56"/>
      <c r="F37" s="87"/>
      <c r="G37" s="57"/>
      <c r="H37" s="43"/>
      <c r="I37" s="118"/>
      <c r="J37" s="86"/>
      <c r="K37" s="57"/>
      <c r="L37" s="43"/>
      <c r="M37" s="43">
        <f>I37*(1+$F$10)</f>
        <v>0</v>
      </c>
      <c r="N37" s="86"/>
      <c r="O37" s="57"/>
      <c r="P37" s="43"/>
      <c r="Q37" s="43">
        <f>M37*(1+$F$10)</f>
        <v>0</v>
      </c>
      <c r="R37" s="86"/>
      <c r="S37" s="57"/>
      <c r="T37" s="43"/>
      <c r="U37" s="43">
        <f>Q37*(1+$F$10)</f>
        <v>0</v>
      </c>
      <c r="V37" s="86"/>
      <c r="W37" s="57"/>
      <c r="X37" s="43"/>
      <c r="Y37" s="43">
        <f>U37*(1+$F$10)</f>
        <v>0</v>
      </c>
      <c r="Z37" s="86"/>
      <c r="AA37" s="71">
        <f>I37+M37+Q37+U37+Y37</f>
        <v>0</v>
      </c>
    </row>
    <row r="38" spans="1:27" x14ac:dyDescent="0.2">
      <c r="A38" s="19"/>
      <c r="B38" s="31" t="s">
        <v>30</v>
      </c>
      <c r="C38" s="31"/>
      <c r="D38" s="31"/>
      <c r="E38" s="60"/>
      <c r="F38" s="85"/>
      <c r="G38" s="61"/>
      <c r="H38" s="46"/>
      <c r="I38" s="118"/>
      <c r="J38" s="86"/>
      <c r="K38" s="61"/>
      <c r="L38" s="46"/>
      <c r="M38" s="118"/>
      <c r="N38" s="86"/>
      <c r="O38" s="61"/>
      <c r="P38" s="46"/>
      <c r="Q38" s="118"/>
      <c r="R38" s="86"/>
      <c r="S38" s="61"/>
      <c r="T38" s="46"/>
      <c r="U38" s="118"/>
      <c r="V38" s="86"/>
      <c r="W38" s="61"/>
      <c r="X38" s="46"/>
      <c r="Y38" s="118"/>
      <c r="Z38" s="86"/>
      <c r="AA38" s="71">
        <f>I38+M38+Q38+U38+Y38</f>
        <v>0</v>
      </c>
    </row>
    <row r="39" spans="1:27" x14ac:dyDescent="0.2">
      <c r="A39" s="19"/>
      <c r="B39" s="31" t="s">
        <v>58</v>
      </c>
      <c r="C39" s="31"/>
      <c r="D39" s="31"/>
      <c r="E39" s="60"/>
      <c r="F39" s="85"/>
      <c r="G39" s="61"/>
      <c r="H39" s="46"/>
      <c r="I39" s="118"/>
      <c r="J39" s="41"/>
      <c r="K39" s="61"/>
      <c r="L39" s="46"/>
      <c r="M39" s="118"/>
      <c r="N39" s="41"/>
      <c r="O39" s="61"/>
      <c r="P39" s="46"/>
      <c r="Q39" s="118"/>
      <c r="R39" s="41"/>
      <c r="S39" s="61"/>
      <c r="T39" s="46"/>
      <c r="U39" s="118"/>
      <c r="V39" s="41"/>
      <c r="W39" s="61"/>
      <c r="X39" s="46"/>
      <c r="Y39" s="118"/>
      <c r="Z39" s="41"/>
      <c r="AA39" s="74">
        <f>I39+M39+Q39+U39+Y39</f>
        <v>0</v>
      </c>
    </row>
    <row r="40" spans="1:27" x14ac:dyDescent="0.2">
      <c r="A40" s="17"/>
      <c r="B40" s="232"/>
      <c r="C40" s="232"/>
      <c r="D40" s="232"/>
      <c r="E40" s="233"/>
      <c r="F40" s="233"/>
      <c r="G40" s="234"/>
      <c r="H40" s="119"/>
      <c r="I40" s="119"/>
      <c r="J40" s="231">
        <f>SUM(I37:I39)</f>
        <v>0</v>
      </c>
      <c r="K40" s="234"/>
      <c r="L40" s="119"/>
      <c r="M40" s="119"/>
      <c r="N40" s="231">
        <f>SUM(M37:M39)</f>
        <v>0</v>
      </c>
      <c r="O40" s="234"/>
      <c r="P40" s="119"/>
      <c r="Q40" s="119"/>
      <c r="R40" s="231">
        <f>SUM(Q37:Q39)</f>
        <v>0</v>
      </c>
      <c r="S40" s="234"/>
      <c r="T40" s="119"/>
      <c r="U40" s="119"/>
      <c r="V40" s="231">
        <f>SUM(U37:U39)</f>
        <v>0</v>
      </c>
      <c r="W40" s="234"/>
      <c r="X40" s="119"/>
      <c r="Y40" s="119"/>
      <c r="Z40" s="231">
        <f>SUM(Y37:Y39)</f>
        <v>0</v>
      </c>
      <c r="AA40" s="84">
        <f>J40+N40+R40+V40+Z40</f>
        <v>0</v>
      </c>
    </row>
    <row r="41" spans="1:27" x14ac:dyDescent="0.2">
      <c r="A41" s="19" t="s">
        <v>93</v>
      </c>
      <c r="B41" s="32"/>
      <c r="C41" s="32"/>
      <c r="D41" s="2"/>
      <c r="E41" s="4"/>
      <c r="F41" s="2"/>
      <c r="G41" s="82"/>
      <c r="H41" s="45"/>
      <c r="I41" s="45"/>
      <c r="K41" s="82"/>
      <c r="L41" s="45"/>
      <c r="M41" s="45"/>
      <c r="O41" s="82"/>
      <c r="P41" s="45"/>
      <c r="Q41" s="45"/>
      <c r="S41" s="82"/>
      <c r="T41" s="45"/>
      <c r="U41" s="45"/>
      <c r="W41" s="82"/>
      <c r="X41" s="45"/>
      <c r="Y41" s="45"/>
      <c r="AA41" s="242"/>
    </row>
    <row r="42" spans="1:27" x14ac:dyDescent="0.2">
      <c r="A42" s="19"/>
      <c r="B42" s="33" t="s">
        <v>33</v>
      </c>
      <c r="C42" s="33"/>
      <c r="D42" s="12"/>
      <c r="E42" s="12"/>
      <c r="F42" s="12"/>
      <c r="G42" s="83"/>
      <c r="H42" s="43"/>
      <c r="I42" s="43"/>
      <c r="J42" s="41"/>
      <c r="K42" s="83"/>
      <c r="L42" s="43"/>
      <c r="M42" s="43">
        <f>Subawards!E154</f>
        <v>0</v>
      </c>
      <c r="N42" s="41"/>
      <c r="O42" s="83"/>
      <c r="P42" s="43"/>
      <c r="Q42" s="43">
        <f>Subawards!F154</f>
        <v>0</v>
      </c>
      <c r="R42" s="41"/>
      <c r="S42" s="83"/>
      <c r="T42" s="43"/>
      <c r="U42" s="43">
        <f>Subawards!G154</f>
        <v>0</v>
      </c>
      <c r="V42" s="41"/>
      <c r="W42" s="83"/>
      <c r="X42" s="43"/>
      <c r="Y42" s="43">
        <f>Subawards!H154</f>
        <v>0</v>
      </c>
      <c r="Z42" s="41"/>
      <c r="AA42" s="71">
        <f>I42+M42+Q42+U42+Y42</f>
        <v>0</v>
      </c>
    </row>
    <row r="43" spans="1:27" x14ac:dyDescent="0.2">
      <c r="A43" s="19"/>
      <c r="B43" s="31" t="s">
        <v>76</v>
      </c>
      <c r="C43" s="31"/>
      <c r="D43" s="31"/>
      <c r="E43" s="31"/>
      <c r="F43" s="31"/>
      <c r="G43" s="255"/>
      <c r="H43" s="46"/>
      <c r="I43" s="46">
        <v>0</v>
      </c>
      <c r="J43" s="44"/>
      <c r="K43" s="255"/>
      <c r="L43" s="46"/>
      <c r="M43" s="46"/>
      <c r="N43" s="44"/>
      <c r="O43" s="255"/>
      <c r="P43" s="46"/>
      <c r="Q43" s="46"/>
      <c r="R43" s="44"/>
      <c r="S43" s="255"/>
      <c r="T43" s="46"/>
      <c r="U43" s="46"/>
      <c r="V43" s="44"/>
      <c r="W43" s="255"/>
      <c r="X43" s="46"/>
      <c r="Y43" s="46">
        <f>Subawards!H155</f>
        <v>0</v>
      </c>
      <c r="Z43" s="44"/>
      <c r="AA43" s="71">
        <f>I43+M43+Q43+U43+Y43</f>
        <v>0</v>
      </c>
    </row>
    <row r="44" spans="1:27" x14ac:dyDescent="0.2">
      <c r="A44" s="17"/>
      <c r="B44" s="232"/>
      <c r="C44" s="232"/>
      <c r="D44" s="232"/>
      <c r="E44" s="232"/>
      <c r="F44" s="232"/>
      <c r="G44" s="236"/>
      <c r="H44" s="119"/>
      <c r="I44" s="119"/>
      <c r="J44" s="231">
        <f>I42+I43</f>
        <v>0</v>
      </c>
      <c r="K44" s="236"/>
      <c r="L44" s="119"/>
      <c r="M44" s="119"/>
      <c r="N44" s="231">
        <f>M42+M43</f>
        <v>0</v>
      </c>
      <c r="O44" s="236"/>
      <c r="P44" s="119"/>
      <c r="Q44" s="119"/>
      <c r="R44" s="231">
        <f>Q42+Q43</f>
        <v>0</v>
      </c>
      <c r="S44" s="236"/>
      <c r="T44" s="119"/>
      <c r="U44" s="119"/>
      <c r="V44" s="231">
        <f>U42+U43</f>
        <v>0</v>
      </c>
      <c r="W44" s="236"/>
      <c r="X44" s="119"/>
      <c r="Y44" s="119"/>
      <c r="Z44" s="231">
        <f>Y42+Y43</f>
        <v>0</v>
      </c>
      <c r="AA44" s="84">
        <f>J44+N44+R44+V44+Z44</f>
        <v>0</v>
      </c>
    </row>
    <row r="45" spans="1:27" x14ac:dyDescent="0.2">
      <c r="A45" s="236" t="s">
        <v>88</v>
      </c>
      <c r="B45" s="232"/>
      <c r="C45" s="232"/>
      <c r="D45" s="232"/>
      <c r="E45" s="232"/>
      <c r="F45" s="232"/>
      <c r="G45" s="236"/>
      <c r="H45" s="119"/>
      <c r="I45" s="119"/>
      <c r="J45" s="94">
        <f>SUM(J29:J40)+I42</f>
        <v>0</v>
      </c>
      <c r="K45" s="236"/>
      <c r="L45" s="119"/>
      <c r="M45" s="119"/>
      <c r="N45" s="94">
        <f>SUM(N29:N40)+M42</f>
        <v>0</v>
      </c>
      <c r="O45" s="236"/>
      <c r="P45" s="119"/>
      <c r="Q45" s="119"/>
      <c r="R45" s="94">
        <f>SUM(R29:R40)+Q42</f>
        <v>0</v>
      </c>
      <c r="S45" s="236"/>
      <c r="T45" s="119"/>
      <c r="U45" s="119"/>
      <c r="V45" s="94">
        <f>SUM(V29:V40)+U42</f>
        <v>0</v>
      </c>
      <c r="W45" s="236"/>
      <c r="X45" s="119"/>
      <c r="Y45" s="119"/>
      <c r="Z45" s="94">
        <f>SUM(Z29:Z40)+Y42</f>
        <v>0</v>
      </c>
      <c r="AA45" s="75">
        <f>J45+N45+R45+V45+Z45</f>
        <v>0</v>
      </c>
    </row>
    <row r="46" spans="1:27" ht="13.5" thickBot="1" x14ac:dyDescent="0.25">
      <c r="A46" s="18" t="s">
        <v>43</v>
      </c>
      <c r="B46" s="35"/>
      <c r="C46" s="35"/>
      <c r="D46" s="10"/>
      <c r="E46" s="11"/>
      <c r="F46" s="11"/>
      <c r="G46" s="54"/>
      <c r="H46" s="55"/>
      <c r="I46" s="55"/>
      <c r="J46" s="42">
        <f>I43+J45</f>
        <v>0</v>
      </c>
      <c r="K46" s="54"/>
      <c r="L46" s="55"/>
      <c r="M46" s="55"/>
      <c r="N46" s="42">
        <f>M43+N45</f>
        <v>0</v>
      </c>
      <c r="O46" s="54"/>
      <c r="P46" s="55"/>
      <c r="Q46" s="55"/>
      <c r="R46" s="42">
        <f>Q43+R45</f>
        <v>0</v>
      </c>
      <c r="S46" s="54"/>
      <c r="T46" s="55"/>
      <c r="U46" s="55"/>
      <c r="V46" s="42">
        <f>U43+V45</f>
        <v>0</v>
      </c>
      <c r="W46" s="54"/>
      <c r="X46" s="55"/>
      <c r="Y46" s="55"/>
      <c r="Z46" s="42">
        <f>Y43+Z45</f>
        <v>0</v>
      </c>
      <c r="AA46" s="72">
        <f>J46+N46+R46+V46+Z46</f>
        <v>0</v>
      </c>
    </row>
    <row r="47" spans="1:27" x14ac:dyDescent="0.2">
      <c r="A47" s="101" t="s">
        <v>5</v>
      </c>
      <c r="B47" s="102"/>
      <c r="C47" s="102"/>
      <c r="D47" s="102"/>
      <c r="E47" s="103"/>
      <c r="F47" s="103"/>
      <c r="G47" s="225" t="s">
        <v>91</v>
      </c>
      <c r="H47" s="226" t="s">
        <v>92</v>
      </c>
      <c r="I47" s="270" t="s">
        <v>24</v>
      </c>
      <c r="J47" s="258"/>
      <c r="K47" s="104"/>
      <c r="L47" s="105"/>
      <c r="M47" s="105"/>
      <c r="O47" s="104"/>
      <c r="P47" s="105"/>
      <c r="Q47" s="105"/>
      <c r="S47" s="104"/>
      <c r="T47" s="105"/>
      <c r="U47" s="105"/>
      <c r="W47" s="104"/>
      <c r="X47" s="105"/>
      <c r="Y47" s="105"/>
      <c r="AA47" s="241"/>
    </row>
    <row r="48" spans="1:27" x14ac:dyDescent="0.2">
      <c r="A48" s="19"/>
      <c r="B48" s="33" t="s">
        <v>34</v>
      </c>
      <c r="C48" s="33"/>
      <c r="D48" s="12"/>
      <c r="E48" s="13"/>
      <c r="F48" s="13"/>
      <c r="G48" s="271">
        <f>(J29+J32+J33+I39)*$D$9/12</f>
        <v>0</v>
      </c>
      <c r="H48" s="271">
        <f>(J29+J30+J32+J33+I39)*$D$10/12</f>
        <v>0</v>
      </c>
      <c r="I48" s="272">
        <f>G48+H48</f>
        <v>0</v>
      </c>
      <c r="J48" s="273"/>
      <c r="K48" s="57"/>
      <c r="L48" s="43"/>
      <c r="M48" s="43">
        <f>N29+N32+N33+M39</f>
        <v>0</v>
      </c>
      <c r="N48" s="41"/>
      <c r="O48" s="57"/>
      <c r="P48" s="43"/>
      <c r="Q48" s="43">
        <f>R29+R32+R33+Q39</f>
        <v>0</v>
      </c>
      <c r="R48" s="41"/>
      <c r="S48" s="57"/>
      <c r="T48" s="43"/>
      <c r="U48" s="43">
        <f>V29+V32+V33+U39</f>
        <v>0</v>
      </c>
      <c r="V48" s="41"/>
      <c r="W48" s="57"/>
      <c r="X48" s="43"/>
      <c r="Y48" s="43">
        <f>Z29+Z30+Z32+Z33+Y39</f>
        <v>0</v>
      </c>
      <c r="Z48" s="41"/>
      <c r="AA48" s="71">
        <f>I48+M48+Q48+U48+Y48</f>
        <v>0</v>
      </c>
    </row>
    <row r="49" spans="1:27" x14ac:dyDescent="0.2">
      <c r="A49" s="19"/>
      <c r="B49" s="31" t="s">
        <v>63</v>
      </c>
      <c r="C49" s="31"/>
      <c r="D49" s="8"/>
      <c r="E49" s="9"/>
      <c r="F49" s="9"/>
      <c r="G49" s="274"/>
      <c r="H49" s="274">
        <f>Subawards!D156*$D$10/12</f>
        <v>0</v>
      </c>
      <c r="I49" s="275">
        <f>G49+H49</f>
        <v>0</v>
      </c>
      <c r="J49" s="276"/>
      <c r="K49" s="61"/>
      <c r="L49" s="46"/>
      <c r="M49" s="46">
        <f>Subawards!E156</f>
        <v>0</v>
      </c>
      <c r="N49" s="44"/>
      <c r="O49" s="61"/>
      <c r="P49" s="46"/>
      <c r="Q49" s="46">
        <f>Subawards!F156</f>
        <v>0</v>
      </c>
      <c r="R49" s="44"/>
      <c r="S49" s="61"/>
      <c r="T49" s="46"/>
      <c r="U49" s="46">
        <f>Subawards!G156</f>
        <v>0</v>
      </c>
      <c r="V49" s="44"/>
      <c r="W49" s="61"/>
      <c r="X49" s="46"/>
      <c r="Y49" s="46">
        <f>Subawards!H156</f>
        <v>0</v>
      </c>
      <c r="Z49" s="44"/>
      <c r="AA49" s="74">
        <f>I49+M49+Q49+U49+Y49</f>
        <v>0</v>
      </c>
    </row>
    <row r="50" spans="1:27" s="65" customFormat="1" x14ac:dyDescent="0.2">
      <c r="A50" s="17"/>
      <c r="B50" s="254" t="s">
        <v>11</v>
      </c>
      <c r="C50" s="232"/>
      <c r="D50" s="238"/>
      <c r="E50" s="239"/>
      <c r="F50" s="239"/>
      <c r="G50" s="277">
        <f>G48+G49</f>
        <v>0</v>
      </c>
      <c r="H50" s="277">
        <f>H48+H49</f>
        <v>0</v>
      </c>
      <c r="I50" s="278"/>
      <c r="J50" s="279">
        <f>I48+I49</f>
        <v>0</v>
      </c>
      <c r="K50" s="234"/>
      <c r="L50" s="119"/>
      <c r="M50" s="119"/>
      <c r="N50" s="231">
        <f>M48+M49</f>
        <v>0</v>
      </c>
      <c r="O50" s="234"/>
      <c r="P50" s="119"/>
      <c r="Q50" s="119"/>
      <c r="R50" s="231">
        <f>Q48+Q49</f>
        <v>0</v>
      </c>
      <c r="S50" s="234"/>
      <c r="T50" s="119"/>
      <c r="U50" s="119"/>
      <c r="V50" s="231">
        <f>U48+U49</f>
        <v>0</v>
      </c>
      <c r="W50" s="234"/>
      <c r="X50" s="119"/>
      <c r="Y50" s="119"/>
      <c r="Z50" s="231">
        <f>Y48+Y49</f>
        <v>0</v>
      </c>
      <c r="AA50" s="240">
        <f>J50+N50+R50+V50+Z50</f>
        <v>0</v>
      </c>
    </row>
    <row r="51" spans="1:27" s="65" customFormat="1" x14ac:dyDescent="0.2">
      <c r="A51" s="19" t="s">
        <v>44</v>
      </c>
      <c r="B51" s="32"/>
      <c r="C51" s="88" t="s">
        <v>67</v>
      </c>
      <c r="D51" s="224" t="s">
        <v>59</v>
      </c>
      <c r="E51" s="244" t="s">
        <v>68</v>
      </c>
      <c r="F51" s="245" t="s">
        <v>102</v>
      </c>
      <c r="G51" s="268">
        <f>VLOOKUP(H4+D12&amp;D51&amp;F51,Lists!E2:G55,2,FALSE)</f>
        <v>0.54400000000000004</v>
      </c>
      <c r="H51" s="268">
        <f>VLOOKUP(H4+D12+1&amp;D51&amp;F51,Lists!E2:G55,2,FALSE)</f>
        <v>0.54400000000000004</v>
      </c>
      <c r="I51" s="256"/>
      <c r="J51" s="41"/>
      <c r="K51" s="259">
        <f>$H$51</f>
        <v>0.54400000000000004</v>
      </c>
      <c r="L51" s="260"/>
      <c r="M51" s="247"/>
      <c r="N51" s="41"/>
      <c r="O51" s="259">
        <f>$H$51</f>
        <v>0.54400000000000004</v>
      </c>
      <c r="P51" s="260"/>
      <c r="Q51" s="247"/>
      <c r="R51" s="41"/>
      <c r="S51" s="259">
        <f>$H$51</f>
        <v>0.54400000000000004</v>
      </c>
      <c r="T51" s="260"/>
      <c r="U51" s="247"/>
      <c r="V51" s="41"/>
      <c r="W51" s="259">
        <f>$H$51</f>
        <v>0.54400000000000004</v>
      </c>
      <c r="X51" s="260"/>
      <c r="Y51" s="247"/>
      <c r="Z51" s="41"/>
      <c r="AA51" s="71"/>
    </row>
    <row r="52" spans="1:27" s="65" customFormat="1" x14ac:dyDescent="0.2">
      <c r="A52" s="95"/>
      <c r="B52" s="246" t="s">
        <v>8</v>
      </c>
      <c r="C52" s="96"/>
      <c r="D52" s="96"/>
      <c r="E52" s="100" t="s">
        <v>3</v>
      </c>
      <c r="F52" s="253" t="s">
        <v>69</v>
      </c>
      <c r="G52" s="227">
        <f>IF(F52="MTDC",G50*G51,J46*G51*D9/12)</f>
        <v>0</v>
      </c>
      <c r="H52" s="227">
        <f>IF(F52="MTDC",H50*H51,J46*H51*D10/12)</f>
        <v>0</v>
      </c>
      <c r="I52" s="43">
        <f>G52+H52</f>
        <v>0</v>
      </c>
      <c r="J52" s="41"/>
      <c r="K52" s="261"/>
      <c r="L52" s="262"/>
      <c r="M52" s="43">
        <f>IF($F$52="MTDC",N50*K51,N46*K51)</f>
        <v>0</v>
      </c>
      <c r="N52" s="41"/>
      <c r="O52" s="261"/>
      <c r="P52" s="262"/>
      <c r="Q52" s="43">
        <f>IF($F$52="MTDC",R50*O51,R46*O51)</f>
        <v>0</v>
      </c>
      <c r="R52" s="41"/>
      <c r="S52" s="261"/>
      <c r="T52" s="262"/>
      <c r="U52" s="43">
        <f>IF($F$52="MTDC",V50*S51,V46*S51)</f>
        <v>0</v>
      </c>
      <c r="V52" s="41"/>
      <c r="W52" s="261"/>
      <c r="X52" s="262"/>
      <c r="Y52" s="43">
        <f>IF($F$52="MTDC",Z50*W51,Z46*W51)</f>
        <v>0</v>
      </c>
      <c r="Z52" s="41"/>
      <c r="AA52" s="71">
        <f>I52+M52+Q52+U52+Y52</f>
        <v>0</v>
      </c>
    </row>
    <row r="53" spans="1:27" s="247" customFormat="1" x14ac:dyDescent="0.2">
      <c r="A53" s="95"/>
      <c r="C53" s="228"/>
      <c r="D53" s="228"/>
      <c r="F53" s="249" t="s">
        <v>10</v>
      </c>
      <c r="G53" s="250">
        <f>I38*D9/12</f>
        <v>0</v>
      </c>
      <c r="H53" s="251">
        <f>I38*D10/12</f>
        <v>0</v>
      </c>
      <c r="I53" s="252"/>
      <c r="J53" s="44"/>
      <c r="K53" s="263"/>
      <c r="L53" s="264"/>
      <c r="M53" s="45"/>
      <c r="N53" s="44"/>
      <c r="O53" s="263"/>
      <c r="P53" s="264"/>
      <c r="Q53" s="45"/>
      <c r="R53" s="44"/>
      <c r="S53" s="263"/>
      <c r="T53" s="264"/>
      <c r="U53" s="45"/>
      <c r="V53" s="44"/>
      <c r="W53" s="263"/>
      <c r="X53" s="264"/>
      <c r="Y53" s="45"/>
      <c r="Z53" s="44"/>
      <c r="AA53" s="71"/>
    </row>
    <row r="54" spans="1:27" s="65" customFormat="1" x14ac:dyDescent="0.2">
      <c r="A54" s="95"/>
      <c r="C54" s="228"/>
      <c r="D54" s="228"/>
      <c r="G54" s="268">
        <f>IF(D13=1,VLOOKUP(H4+D12&amp;D51&amp;F51,Lists!E2:G55,3,FALSE),0)</f>
        <v>0.78700000000000003</v>
      </c>
      <c r="H54" s="268">
        <f>IF(D13=1,VLOOKUP(H4+D12+1&amp;D51&amp;F51,Lists!E2:G55,3,FALSE),0)</f>
        <v>0.78700000000000003</v>
      </c>
      <c r="I54" s="256"/>
      <c r="J54" s="44"/>
      <c r="K54" s="259">
        <f>$H$54</f>
        <v>0.78700000000000003</v>
      </c>
      <c r="L54" s="260"/>
      <c r="M54" s="247"/>
      <c r="N54" s="44"/>
      <c r="O54" s="259">
        <f>$H$54</f>
        <v>0.78700000000000003</v>
      </c>
      <c r="P54" s="260"/>
      <c r="Q54" s="247"/>
      <c r="R54" s="44"/>
      <c r="S54" s="259">
        <f>$H$54</f>
        <v>0.78700000000000003</v>
      </c>
      <c r="T54" s="260"/>
      <c r="U54" s="247"/>
      <c r="V54" s="44"/>
      <c r="W54" s="259">
        <f>$H$54</f>
        <v>0.78700000000000003</v>
      </c>
      <c r="X54" s="260"/>
      <c r="Y54" s="247"/>
      <c r="Z54" s="44"/>
      <c r="AA54" s="71"/>
    </row>
    <row r="55" spans="1:27" s="37" customFormat="1" x14ac:dyDescent="0.2">
      <c r="A55" s="95"/>
      <c r="B55" s="246" t="s">
        <v>9</v>
      </c>
      <c r="C55" s="96"/>
      <c r="D55" s="96"/>
      <c r="E55" s="243"/>
      <c r="F55" s="243"/>
      <c r="G55" s="248">
        <f>I38*G54*D9/12</f>
        <v>0</v>
      </c>
      <c r="H55" s="227">
        <f>I38*H54*D10/12</f>
        <v>0</v>
      </c>
      <c r="I55" s="43">
        <f>G55+H55</f>
        <v>0</v>
      </c>
      <c r="J55" s="44"/>
      <c r="K55" s="265"/>
      <c r="L55" s="266"/>
      <c r="M55" s="43">
        <f>M38*K54</f>
        <v>0</v>
      </c>
      <c r="N55" s="44"/>
      <c r="O55" s="265"/>
      <c r="P55" s="266"/>
      <c r="Q55" s="43">
        <f>Q38*O54</f>
        <v>0</v>
      </c>
      <c r="R55" s="44"/>
      <c r="S55" s="265"/>
      <c r="T55" s="266"/>
      <c r="U55" s="43">
        <f>U38*S54</f>
        <v>0</v>
      </c>
      <c r="V55" s="44"/>
      <c r="W55" s="265"/>
      <c r="X55" s="266"/>
      <c r="Y55" s="43">
        <f>Y38*W54</f>
        <v>0</v>
      </c>
      <c r="Z55" s="44"/>
      <c r="AA55" s="74">
        <f>I55+M55+Q55+U55+Y55</f>
        <v>0</v>
      </c>
    </row>
    <row r="56" spans="1:27" x14ac:dyDescent="0.2">
      <c r="A56" s="95"/>
      <c r="B56" s="228"/>
      <c r="C56" s="228"/>
      <c r="D56" s="228"/>
      <c r="E56" s="237"/>
      <c r="F56" s="237"/>
      <c r="G56" s="257">
        <f>G52+G55</f>
        <v>0</v>
      </c>
      <c r="H56" s="269">
        <f>H52+H55</f>
        <v>0</v>
      </c>
      <c r="I56" s="45"/>
      <c r="J56" s="40">
        <f>I52+I55</f>
        <v>0</v>
      </c>
      <c r="K56" s="267"/>
      <c r="L56" s="260"/>
      <c r="M56" s="45"/>
      <c r="N56" s="40">
        <f>M52+M55</f>
        <v>0</v>
      </c>
      <c r="O56" s="229"/>
      <c r="P56" s="230"/>
      <c r="Q56" s="45"/>
      <c r="R56" s="40">
        <f>Q52+Q55</f>
        <v>0</v>
      </c>
      <c r="S56" s="229"/>
      <c r="T56" s="230"/>
      <c r="U56" s="45"/>
      <c r="V56" s="40">
        <f>U52+U55</f>
        <v>0</v>
      </c>
      <c r="W56" s="229"/>
      <c r="X56" s="230"/>
      <c r="Y56" s="45"/>
      <c r="Z56" s="40">
        <f>Y52+Y55</f>
        <v>0</v>
      </c>
      <c r="AA56" s="73">
        <f>J56+N56+R56+V56+Z56</f>
        <v>0</v>
      </c>
    </row>
    <row r="57" spans="1:27" s="37" customFormat="1" ht="13.5" thickBot="1" x14ac:dyDescent="0.25">
      <c r="A57" s="20" t="s">
        <v>24</v>
      </c>
      <c r="B57" s="36"/>
      <c r="C57" s="36"/>
      <c r="D57" s="36"/>
      <c r="E57" s="49"/>
      <c r="F57" s="49"/>
      <c r="G57" s="50"/>
      <c r="H57" s="51"/>
      <c r="I57" s="51"/>
      <c r="J57" s="52">
        <f>J46+J56</f>
        <v>0</v>
      </c>
      <c r="K57" s="50"/>
      <c r="L57" s="49"/>
      <c r="M57" s="51"/>
      <c r="N57" s="52">
        <f>N46+N56</f>
        <v>0</v>
      </c>
      <c r="O57" s="50"/>
      <c r="P57" s="49"/>
      <c r="Q57" s="51"/>
      <c r="R57" s="52">
        <f>R46+R56</f>
        <v>0</v>
      </c>
      <c r="S57" s="50"/>
      <c r="T57" s="49"/>
      <c r="U57" s="51"/>
      <c r="V57" s="52">
        <f>V46+V56</f>
        <v>0</v>
      </c>
      <c r="W57" s="50"/>
      <c r="X57" s="49"/>
      <c r="Y57" s="51"/>
      <c r="Z57" s="52">
        <f>Z46+Z56</f>
        <v>0</v>
      </c>
      <c r="AA57" s="76">
        <f>J57+N57+R57+V57+Z57</f>
        <v>0</v>
      </c>
    </row>
    <row r="58" spans="1:27" ht="13.5" thickTop="1" x14ac:dyDescent="0.2"/>
    <row r="59" spans="1:27" x14ac:dyDescent="0.2">
      <c r="G59" s="280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1"/>
      <c r="X59" s="281"/>
      <c r="Y59" s="281"/>
      <c r="Z59" s="281"/>
      <c r="AA59" s="282"/>
    </row>
    <row r="60" spans="1:27" x14ac:dyDescent="0.2">
      <c r="G60" s="280"/>
      <c r="J60" s="281"/>
      <c r="K60" s="281"/>
      <c r="L60" s="281"/>
      <c r="M60" s="281"/>
      <c r="N60" s="281"/>
      <c r="O60" s="281"/>
      <c r="P60" s="281"/>
      <c r="Q60" s="281"/>
      <c r="R60" s="281"/>
      <c r="S60" s="281"/>
      <c r="T60" s="281"/>
      <c r="U60" s="281"/>
      <c r="V60" s="281"/>
      <c r="W60" s="281"/>
      <c r="X60" s="281"/>
      <c r="Y60" s="281"/>
      <c r="Z60" s="281"/>
      <c r="AA60" s="282"/>
    </row>
    <row r="61" spans="1:27" x14ac:dyDescent="0.2">
      <c r="G61" s="283"/>
      <c r="J61" s="282"/>
      <c r="K61" s="281"/>
      <c r="L61" s="281"/>
      <c r="M61" s="281"/>
      <c r="N61" s="282"/>
      <c r="O61" s="281"/>
      <c r="P61" s="281"/>
      <c r="Q61" s="281"/>
      <c r="R61" s="282"/>
      <c r="S61" s="281"/>
      <c r="T61" s="281"/>
      <c r="U61" s="281"/>
      <c r="V61" s="282"/>
      <c r="W61" s="281"/>
      <c r="X61" s="281"/>
      <c r="Y61" s="281"/>
      <c r="Z61" s="282"/>
      <c r="AA61" s="282"/>
    </row>
    <row r="62" spans="1:27" x14ac:dyDescent="0.2">
      <c r="G62" s="280"/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281"/>
      <c r="Y62" s="281"/>
      <c r="Z62" s="281"/>
      <c r="AA62" s="282"/>
    </row>
    <row r="63" spans="1:27" x14ac:dyDescent="0.2">
      <c r="G63" s="280"/>
      <c r="J63" s="281"/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81"/>
      <c r="V63" s="281"/>
      <c r="W63" s="281"/>
      <c r="X63" s="281"/>
      <c r="Y63" s="281"/>
      <c r="Z63" s="281"/>
      <c r="AA63" s="282"/>
    </row>
    <row r="64" spans="1:27" x14ac:dyDescent="0.2">
      <c r="G64" s="283"/>
      <c r="J64" s="282"/>
      <c r="K64" s="281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2"/>
    </row>
    <row r="65" spans="2:27" x14ac:dyDescent="0.2">
      <c r="G65" s="280"/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281"/>
      <c r="X65" s="281"/>
      <c r="Y65" s="281"/>
      <c r="Z65" s="281"/>
      <c r="AA65" s="282"/>
    </row>
    <row r="66" spans="2:27" x14ac:dyDescent="0.2">
      <c r="G66" s="280"/>
      <c r="J66" s="281"/>
      <c r="K66" s="281"/>
      <c r="L66" s="281"/>
      <c r="M66" s="281"/>
      <c r="N66" s="281"/>
      <c r="O66" s="281"/>
      <c r="P66" s="281"/>
      <c r="Q66" s="281"/>
      <c r="R66" s="281"/>
      <c r="S66" s="281"/>
      <c r="T66" s="281"/>
      <c r="U66" s="281"/>
      <c r="V66" s="281"/>
      <c r="W66" s="281"/>
      <c r="X66" s="281"/>
      <c r="Y66" s="281"/>
      <c r="Z66" s="281"/>
      <c r="AA66" s="282"/>
    </row>
    <row r="67" spans="2:27" x14ac:dyDescent="0.2">
      <c r="B67" s="285"/>
      <c r="G67" s="280"/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281"/>
      <c r="X67" s="281"/>
      <c r="Y67" s="281"/>
      <c r="Z67" s="281"/>
      <c r="AA67" s="282"/>
    </row>
    <row r="68" spans="2:27" x14ac:dyDescent="0.2">
      <c r="B68" s="285"/>
      <c r="G68" s="280"/>
      <c r="J68" s="281"/>
      <c r="K68" s="281"/>
      <c r="L68" s="281"/>
      <c r="M68" s="281"/>
      <c r="N68" s="281"/>
      <c r="O68" s="281"/>
      <c r="P68" s="281"/>
      <c r="Q68" s="281"/>
      <c r="R68" s="281"/>
      <c r="S68" s="281"/>
      <c r="T68" s="281"/>
      <c r="U68" s="281"/>
      <c r="V68" s="281"/>
      <c r="W68" s="281"/>
      <c r="X68" s="281"/>
      <c r="Y68" s="281"/>
      <c r="Z68" s="281"/>
      <c r="AA68" s="282"/>
    </row>
    <row r="69" spans="2:27" x14ac:dyDescent="0.2">
      <c r="C69"/>
      <c r="D69" s="1"/>
      <c r="E69"/>
      <c r="G69" s="280"/>
      <c r="J69" s="281"/>
      <c r="K69" s="281"/>
      <c r="L69" s="281"/>
      <c r="M69" s="281"/>
      <c r="N69" s="281"/>
      <c r="O69" s="281"/>
      <c r="P69" s="281"/>
      <c r="Q69" s="281"/>
      <c r="R69" s="281"/>
      <c r="S69" s="281"/>
      <c r="T69" s="281"/>
      <c r="U69" s="281"/>
      <c r="V69" s="281"/>
      <c r="W69" s="281"/>
      <c r="X69" s="281"/>
      <c r="Y69" s="281"/>
      <c r="Z69" s="281"/>
      <c r="AA69" s="282"/>
    </row>
    <row r="70" spans="2:27" x14ac:dyDescent="0.2">
      <c r="G70" s="283"/>
      <c r="J70" s="282"/>
      <c r="K70" s="282"/>
      <c r="L70" s="282"/>
      <c r="M70" s="282"/>
      <c r="N70" s="282"/>
      <c r="O70" s="282"/>
      <c r="P70" s="282"/>
      <c r="Q70" s="282"/>
      <c r="R70" s="282"/>
      <c r="S70" s="282"/>
      <c r="T70" s="282"/>
      <c r="U70" s="282"/>
      <c r="V70" s="282"/>
      <c r="W70" s="282"/>
      <c r="X70" s="282"/>
      <c r="Y70" s="282"/>
      <c r="Z70" s="282"/>
      <c r="AA70" s="282"/>
    </row>
    <row r="71" spans="2:27" x14ac:dyDescent="0.2">
      <c r="J71" s="281"/>
      <c r="K71" s="281"/>
      <c r="L71" s="281"/>
      <c r="M71" s="281"/>
      <c r="N71" s="281"/>
      <c r="O71" s="281"/>
      <c r="P71" s="281"/>
      <c r="Q71" s="281"/>
      <c r="R71" s="281"/>
      <c r="S71" s="281"/>
      <c r="T71" s="281"/>
      <c r="U71" s="281"/>
      <c r="V71" s="281"/>
      <c r="W71" s="281"/>
      <c r="X71" s="281"/>
      <c r="Y71" s="281"/>
      <c r="Z71" s="281"/>
      <c r="AA71" s="282"/>
    </row>
    <row r="72" spans="2:27" x14ac:dyDescent="0.2">
      <c r="G72" s="280"/>
      <c r="J72" s="281"/>
      <c r="K72" s="281"/>
      <c r="L72" s="281"/>
      <c r="M72" s="281"/>
      <c r="N72" s="281"/>
      <c r="O72" s="281"/>
      <c r="P72" s="281"/>
      <c r="Q72" s="281"/>
      <c r="R72" s="281"/>
      <c r="S72" s="281"/>
      <c r="T72" s="281"/>
      <c r="U72" s="281"/>
      <c r="V72" s="281"/>
      <c r="W72" s="281"/>
      <c r="X72" s="281"/>
      <c r="Y72" s="281"/>
      <c r="Z72" s="281"/>
      <c r="AA72" s="282"/>
    </row>
    <row r="73" spans="2:27" x14ac:dyDescent="0.2">
      <c r="G73" s="280"/>
      <c r="J73" s="281"/>
      <c r="N73" s="281"/>
      <c r="R73" s="281"/>
      <c r="V73" s="281"/>
      <c r="Z73" s="281"/>
      <c r="AA73" s="282"/>
    </row>
    <row r="74" spans="2:27" x14ac:dyDescent="0.2">
      <c r="G74" s="283"/>
      <c r="H74" s="283"/>
      <c r="I74" s="283"/>
      <c r="J74" s="282"/>
      <c r="K74" s="284"/>
      <c r="L74" s="284"/>
      <c r="M74" s="284"/>
      <c r="N74" s="282"/>
      <c r="O74" s="284"/>
      <c r="P74" s="284"/>
      <c r="Q74" s="284"/>
      <c r="R74" s="282"/>
      <c r="S74" s="284"/>
      <c r="T74" s="284"/>
      <c r="U74" s="284"/>
      <c r="V74" s="282"/>
      <c r="W74" s="284"/>
      <c r="X74" s="284"/>
      <c r="Y74" s="284"/>
      <c r="Z74" s="282"/>
      <c r="AA74" s="282"/>
    </row>
    <row r="76" spans="2:27" x14ac:dyDescent="0.2">
      <c r="G76" s="280"/>
      <c r="J76" s="281"/>
      <c r="K76" s="281"/>
      <c r="L76" s="281"/>
      <c r="M76" s="281"/>
      <c r="N76" s="281"/>
      <c r="O76" s="281"/>
      <c r="P76" s="281"/>
      <c r="Q76" s="281"/>
      <c r="R76" s="281"/>
      <c r="S76" s="281"/>
      <c r="T76" s="281"/>
      <c r="U76" s="281"/>
      <c r="V76" s="281"/>
      <c r="W76" s="281"/>
      <c r="X76" s="281"/>
      <c r="Y76" s="281"/>
      <c r="Z76" s="281"/>
      <c r="AA76" s="282"/>
    </row>
    <row r="77" spans="2:27" x14ac:dyDescent="0.2">
      <c r="J77" s="281"/>
      <c r="N77" s="281"/>
      <c r="R77" s="281"/>
      <c r="V77" s="281"/>
      <c r="Z77" s="281"/>
      <c r="AA77" s="282"/>
    </row>
    <row r="78" spans="2:27" x14ac:dyDescent="0.2">
      <c r="G78" s="283"/>
      <c r="H78" s="283"/>
      <c r="I78" s="283"/>
      <c r="J78" s="282"/>
      <c r="K78" s="284"/>
      <c r="L78" s="284"/>
      <c r="M78" s="284"/>
      <c r="N78" s="282"/>
      <c r="O78" s="284"/>
      <c r="P78" s="284"/>
      <c r="Q78" s="284"/>
      <c r="R78" s="282"/>
      <c r="S78" s="284"/>
      <c r="T78" s="284"/>
      <c r="U78" s="284"/>
      <c r="V78" s="282"/>
      <c r="W78" s="284"/>
      <c r="X78" s="284"/>
      <c r="Y78" s="284"/>
      <c r="Z78" s="282"/>
      <c r="AA78" s="282"/>
    </row>
  </sheetData>
  <mergeCells count="29">
    <mergeCell ref="C27:D27"/>
    <mergeCell ref="C28:D28"/>
    <mergeCell ref="C21:D21"/>
    <mergeCell ref="C22:D22"/>
    <mergeCell ref="C23:D23"/>
    <mergeCell ref="C26:D26"/>
    <mergeCell ref="C25:D25"/>
    <mergeCell ref="C24:D24"/>
    <mergeCell ref="C5:E5"/>
    <mergeCell ref="C16:D16"/>
    <mergeCell ref="G15:H15"/>
    <mergeCell ref="H8:I8"/>
    <mergeCell ref="C1:E1"/>
    <mergeCell ref="C2:E2"/>
    <mergeCell ref="C3:J3"/>
    <mergeCell ref="C6:E6"/>
    <mergeCell ref="C20:D20"/>
    <mergeCell ref="W15:X15"/>
    <mergeCell ref="C17:D17"/>
    <mergeCell ref="C18:D18"/>
    <mergeCell ref="C19:D19"/>
    <mergeCell ref="K15:L15"/>
    <mergeCell ref="O15:P15"/>
    <mergeCell ref="S15:T15"/>
    <mergeCell ref="X8:Y8"/>
    <mergeCell ref="T8:U8"/>
    <mergeCell ref="P8:Q8"/>
    <mergeCell ref="L8:M8"/>
    <mergeCell ref="E8:F8"/>
  </mergeCells>
  <phoneticPr fontId="2" type="noConversion"/>
  <dataValidations count="4">
    <dataValidation type="list" allowBlank="1" showInputMessage="1" showErrorMessage="1" sqref="D51" xr:uid="{00000000-0002-0000-0000-000000000000}">
      <formula1>Function</formula1>
    </dataValidation>
    <dataValidation type="list" allowBlank="1" showInputMessage="1" showErrorMessage="1" sqref="F52" xr:uid="{00000000-0002-0000-0000-000001000000}">
      <formula1>Base</formula1>
    </dataValidation>
    <dataValidation type="list" allowBlank="1" showInputMessage="1" showErrorMessage="1" sqref="F51" xr:uid="{00000000-0002-0000-0000-000002000000}">
      <formula1>Location</formula1>
    </dataValidation>
    <dataValidation type="list" allowBlank="1" showInputMessage="1" showErrorMessage="1" sqref="C17:D28" xr:uid="{00000000-0002-0000-0000-000003000000}">
      <formula1>RolesList</formula1>
    </dataValidation>
  </dataValidations>
  <printOptions horizontalCentered="1"/>
  <pageMargins left="0.25" right="0.25" top="0.6" bottom="0.6" header="0.35" footer="0.35"/>
  <pageSetup scale="54" pageOrder="overThenDown" orientation="landscape" r:id="rId1"/>
  <headerFooter alignWithMargins="0">
    <oddHeader>&amp;L&amp;"Arial,Bold"&amp;12INTERNAL BUDGET — DO NOT SEND TO SPONSOR&amp;R&amp;12Page &amp;P of &amp;N</oddHeader>
    <oddFooter>&amp;L&amp;12&amp;Z&amp;F&amp;R&amp;12&amp;D</oddFooter>
  </headerFooter>
  <colBreaks count="1" manualBreakCount="1">
    <brk id="14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44" r:id="rId4" name="Option Button 120">
              <controlPr defaultSize="0" autoFill="0" autoLine="0" autoPict="0">
                <anchor moveWithCells="1">
                  <from>
                    <xdr:col>2</xdr:col>
                    <xdr:colOff>647700</xdr:colOff>
                    <xdr:row>11</xdr:row>
                    <xdr:rowOff>133350</xdr:rowOff>
                  </from>
                  <to>
                    <xdr:col>4</xdr:col>
                    <xdr:colOff>342900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5" name="Option Button 121">
              <controlPr defaultSize="0" autoFill="0" autoLine="0" autoPict="0">
                <anchor moveWithCells="1">
                  <from>
                    <xdr:col>3</xdr:col>
                    <xdr:colOff>590550</xdr:colOff>
                    <xdr:row>11</xdr:row>
                    <xdr:rowOff>123825</xdr:rowOff>
                  </from>
                  <to>
                    <xdr:col>5</xdr:col>
                    <xdr:colOff>47625</xdr:colOff>
                    <xdr:row>13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84"/>
  <sheetViews>
    <sheetView topLeftCell="A31" workbookViewId="0">
      <selection activeCell="C80" sqref="C80:O80"/>
    </sheetView>
  </sheetViews>
  <sheetFormatPr defaultRowHeight="12.75" x14ac:dyDescent="0.2"/>
  <cols>
    <col min="1" max="1" width="25.140625" bestFit="1" customWidth="1"/>
    <col min="2" max="2" width="9.7109375" bestFit="1" customWidth="1"/>
    <col min="3" max="3" width="11.28515625" bestFit="1" customWidth="1"/>
    <col min="5" max="5" width="11.85546875" bestFit="1" customWidth="1"/>
    <col min="6" max="6" width="8.7109375" bestFit="1" customWidth="1"/>
    <col min="7" max="7" width="10.28515625" bestFit="1" customWidth="1"/>
    <col min="9" max="9" width="11.85546875" bestFit="1" customWidth="1"/>
    <col min="11" max="11" width="10.28515625" bestFit="1" customWidth="1"/>
    <col min="13" max="13" width="11.85546875" bestFit="1" customWidth="1"/>
    <col min="15" max="15" width="10.28515625" bestFit="1" customWidth="1"/>
  </cols>
  <sheetData>
    <row r="2" spans="1:15" x14ac:dyDescent="0.2">
      <c r="A2" s="284" t="s">
        <v>164</v>
      </c>
      <c r="B2" s="290" t="s">
        <v>166</v>
      </c>
      <c r="C2" s="291" t="s">
        <v>167</v>
      </c>
    </row>
    <row r="3" spans="1:15" x14ac:dyDescent="0.2">
      <c r="B3" s="37"/>
      <c r="C3" s="37"/>
    </row>
    <row r="4" spans="1:15" s="293" customFormat="1" x14ac:dyDescent="0.2">
      <c r="A4" s="292" t="s">
        <v>53</v>
      </c>
    </row>
    <row r="5" spans="1:15" x14ac:dyDescent="0.2">
      <c r="A5" s="284" t="s">
        <v>168</v>
      </c>
      <c r="E5" s="284" t="s">
        <v>169</v>
      </c>
      <c r="I5" s="284" t="s">
        <v>170</v>
      </c>
      <c r="M5" s="284" t="s">
        <v>171</v>
      </c>
    </row>
    <row r="6" spans="1:15" x14ac:dyDescent="0.2">
      <c r="A6" s="37" t="s">
        <v>172</v>
      </c>
      <c r="B6" s="294"/>
      <c r="C6" s="293"/>
      <c r="E6" s="37" t="s">
        <v>172</v>
      </c>
      <c r="F6" s="294"/>
      <c r="G6" s="293"/>
      <c r="I6" s="37" t="s">
        <v>172</v>
      </c>
      <c r="J6" s="294"/>
      <c r="K6" s="293"/>
      <c r="M6" s="37" t="s">
        <v>172</v>
      </c>
      <c r="N6" s="294"/>
      <c r="O6" s="293"/>
    </row>
    <row r="7" spans="1:15" x14ac:dyDescent="0.2">
      <c r="A7" s="37" t="s">
        <v>173</v>
      </c>
      <c r="B7" s="294"/>
      <c r="C7" s="293"/>
      <c r="E7" s="37" t="s">
        <v>173</v>
      </c>
      <c r="F7" s="294"/>
      <c r="G7" s="293"/>
      <c r="I7" s="37" t="s">
        <v>173</v>
      </c>
      <c r="J7" s="294"/>
      <c r="K7" s="293"/>
      <c r="M7" s="37" t="s">
        <v>173</v>
      </c>
      <c r="N7" s="294"/>
      <c r="O7" s="293"/>
    </row>
    <row r="8" spans="1:15" x14ac:dyDescent="0.2">
      <c r="A8" s="37" t="s">
        <v>174</v>
      </c>
      <c r="B8" s="295"/>
      <c r="C8" s="296">
        <f>B6*B8</f>
        <v>0</v>
      </c>
      <c r="E8" s="37" t="s">
        <v>174</v>
      </c>
      <c r="F8" s="295"/>
      <c r="G8" s="296">
        <f>F6*F8</f>
        <v>0</v>
      </c>
      <c r="I8" s="37" t="s">
        <v>174</v>
      </c>
      <c r="J8" s="295"/>
      <c r="K8" s="296">
        <f>J6*J8</f>
        <v>0</v>
      </c>
      <c r="M8" s="37" t="s">
        <v>174</v>
      </c>
      <c r="N8" s="295"/>
      <c r="O8" s="296">
        <f>N6*N8</f>
        <v>0</v>
      </c>
    </row>
    <row r="9" spans="1:15" x14ac:dyDescent="0.2">
      <c r="A9" s="37" t="s">
        <v>175</v>
      </c>
      <c r="B9" s="295"/>
      <c r="C9" s="296">
        <f>B6*B9</f>
        <v>0</v>
      </c>
      <c r="E9" s="37" t="s">
        <v>175</v>
      </c>
      <c r="F9" s="295"/>
      <c r="G9" s="296">
        <f>F6*F9</f>
        <v>0</v>
      </c>
      <c r="I9" s="37" t="s">
        <v>175</v>
      </c>
      <c r="J9" s="295"/>
      <c r="K9" s="296">
        <f>J6*J9</f>
        <v>0</v>
      </c>
      <c r="M9" s="37" t="s">
        <v>175</v>
      </c>
      <c r="N9" s="295"/>
      <c r="O9" s="296">
        <f>N6*N9</f>
        <v>0</v>
      </c>
    </row>
    <row r="10" spans="1:15" x14ac:dyDescent="0.2">
      <c r="A10" s="37" t="s">
        <v>176</v>
      </c>
      <c r="B10" s="295"/>
      <c r="C10" s="296">
        <f>B6*2*B10</f>
        <v>0</v>
      </c>
      <c r="E10" s="37" t="s">
        <v>176</v>
      </c>
      <c r="F10" s="295"/>
      <c r="G10" s="296">
        <f>F6*2*F10</f>
        <v>0</v>
      </c>
      <c r="I10" s="37" t="s">
        <v>176</v>
      </c>
      <c r="J10" s="295"/>
      <c r="K10" s="296">
        <f>J6*2*J10</f>
        <v>0</v>
      </c>
      <c r="M10" s="37" t="s">
        <v>176</v>
      </c>
      <c r="N10" s="295"/>
      <c r="O10" s="296">
        <f>N6*2*N10</f>
        <v>0</v>
      </c>
    </row>
    <row r="11" spans="1:15" x14ac:dyDescent="0.2">
      <c r="A11" s="37" t="s">
        <v>177</v>
      </c>
      <c r="B11" s="295"/>
      <c r="C11" s="296">
        <f>B11*B6</f>
        <v>0</v>
      </c>
      <c r="E11" s="37" t="s">
        <v>177</v>
      </c>
      <c r="F11" s="295"/>
      <c r="G11" s="296">
        <f>F11*F6</f>
        <v>0</v>
      </c>
      <c r="I11" s="37" t="s">
        <v>177</v>
      </c>
      <c r="J11" s="295"/>
      <c r="K11" s="296">
        <f>J11*J6</f>
        <v>0</v>
      </c>
      <c r="M11" s="37" t="s">
        <v>177</v>
      </c>
      <c r="N11" s="295"/>
      <c r="O11" s="296">
        <f>N11*N6</f>
        <v>0</v>
      </c>
    </row>
    <row r="12" spans="1:15" x14ac:dyDescent="0.2">
      <c r="A12" s="37" t="s">
        <v>178</v>
      </c>
      <c r="B12" s="295"/>
      <c r="C12" s="296">
        <f>B12*B7</f>
        <v>0</v>
      </c>
      <c r="E12" s="37" t="s">
        <v>178</v>
      </c>
      <c r="F12" s="295"/>
      <c r="G12" s="296">
        <f>F12*F7</f>
        <v>0</v>
      </c>
      <c r="I12" s="37" t="s">
        <v>178</v>
      </c>
      <c r="J12" s="295"/>
      <c r="K12" s="296">
        <f>J12*J7</f>
        <v>0</v>
      </c>
      <c r="M12" s="37" t="s">
        <v>178</v>
      </c>
      <c r="N12" s="295"/>
      <c r="O12" s="296">
        <f>N12*N7</f>
        <v>0</v>
      </c>
    </row>
    <row r="13" spans="1:15" x14ac:dyDescent="0.2">
      <c r="A13" s="37" t="s">
        <v>179</v>
      </c>
      <c r="B13" s="295"/>
      <c r="C13" s="296">
        <f>B6*(B7-0.5)*B13</f>
        <v>0</v>
      </c>
      <c r="E13" s="37" t="s">
        <v>179</v>
      </c>
      <c r="F13" s="295"/>
      <c r="G13" s="296">
        <f>F6*(F7-0.5)*F13</f>
        <v>0</v>
      </c>
      <c r="I13" s="37" t="s">
        <v>179</v>
      </c>
      <c r="J13" s="295"/>
      <c r="K13" s="296">
        <f>J6*(J7-0.5)*J13</f>
        <v>0</v>
      </c>
      <c r="M13" s="37" t="s">
        <v>179</v>
      </c>
      <c r="N13" s="295"/>
      <c r="O13" s="296">
        <f>N6*(N7-0.5)*N13</f>
        <v>0</v>
      </c>
    </row>
    <row r="14" spans="1:15" x14ac:dyDescent="0.2">
      <c r="A14" s="37" t="s">
        <v>70</v>
      </c>
      <c r="B14" s="295"/>
      <c r="C14" s="296">
        <f>B14*B6</f>
        <v>0</v>
      </c>
      <c r="E14" s="37" t="s">
        <v>70</v>
      </c>
      <c r="F14" s="295"/>
      <c r="G14" s="296">
        <f>F14*F6</f>
        <v>0</v>
      </c>
      <c r="I14" s="37" t="s">
        <v>70</v>
      </c>
      <c r="J14" s="295"/>
      <c r="K14" s="296">
        <f>J14*J6</f>
        <v>0</v>
      </c>
      <c r="M14" s="37" t="s">
        <v>70</v>
      </c>
      <c r="N14" s="295"/>
      <c r="O14" s="296">
        <f>N14*N6</f>
        <v>0</v>
      </c>
    </row>
    <row r="15" spans="1:15" x14ac:dyDescent="0.2">
      <c r="C15" s="297"/>
      <c r="G15" s="297"/>
      <c r="K15" s="297"/>
      <c r="O15" s="297"/>
    </row>
    <row r="16" spans="1:15" x14ac:dyDescent="0.2">
      <c r="A16" s="37" t="s">
        <v>180</v>
      </c>
      <c r="C16" s="296">
        <f>SUM(C8:C14)</f>
        <v>0</v>
      </c>
      <c r="E16" s="37" t="s">
        <v>24</v>
      </c>
      <c r="G16" s="296">
        <f>SUM(G8:G14)</f>
        <v>0</v>
      </c>
      <c r="I16" s="37" t="s">
        <v>24</v>
      </c>
      <c r="K16" s="296">
        <f>SUM(K8:K14)</f>
        <v>0</v>
      </c>
      <c r="M16" s="37" t="s">
        <v>24</v>
      </c>
      <c r="O16" s="296">
        <f>SUM(O8:O14)</f>
        <v>0</v>
      </c>
    </row>
    <row r="18" spans="1:15" x14ac:dyDescent="0.2">
      <c r="A18" s="284" t="s">
        <v>181</v>
      </c>
      <c r="C18" s="298">
        <f>C16+G16+K16+O16</f>
        <v>0</v>
      </c>
    </row>
    <row r="20" spans="1:15" s="300" customFormat="1" x14ac:dyDescent="0.2">
      <c r="A20" s="299" t="s">
        <v>54</v>
      </c>
    </row>
    <row r="21" spans="1:15" x14ac:dyDescent="0.2">
      <c r="A21" s="284" t="s">
        <v>168</v>
      </c>
      <c r="E21" s="284" t="s">
        <v>169</v>
      </c>
      <c r="I21" s="284" t="s">
        <v>170</v>
      </c>
      <c r="M21" s="284" t="s">
        <v>171</v>
      </c>
    </row>
    <row r="22" spans="1:15" x14ac:dyDescent="0.2">
      <c r="A22" s="37" t="s">
        <v>172</v>
      </c>
      <c r="B22" s="294"/>
      <c r="C22" s="293"/>
      <c r="E22" s="37" t="s">
        <v>172</v>
      </c>
      <c r="F22" s="294"/>
      <c r="G22" s="293"/>
      <c r="I22" s="37" t="s">
        <v>172</v>
      </c>
      <c r="J22" s="294"/>
      <c r="K22" s="293"/>
      <c r="M22" s="37" t="s">
        <v>172</v>
      </c>
      <c r="N22" s="294"/>
      <c r="O22" s="293"/>
    </row>
    <row r="23" spans="1:15" x14ac:dyDescent="0.2">
      <c r="A23" s="37" t="s">
        <v>173</v>
      </c>
      <c r="B23" s="294"/>
      <c r="C23" s="293"/>
      <c r="E23" s="37" t="s">
        <v>173</v>
      </c>
      <c r="F23" s="294"/>
      <c r="G23" s="293"/>
      <c r="I23" s="37" t="s">
        <v>173</v>
      </c>
      <c r="J23" s="294"/>
      <c r="K23" s="293"/>
      <c r="M23" s="37" t="s">
        <v>173</v>
      </c>
      <c r="N23" s="294"/>
      <c r="O23" s="293"/>
    </row>
    <row r="24" spans="1:15" x14ac:dyDescent="0.2">
      <c r="A24" s="37" t="s">
        <v>174</v>
      </c>
      <c r="B24" s="295"/>
      <c r="C24" s="296">
        <f>B22*B24</f>
        <v>0</v>
      </c>
      <c r="E24" s="37" t="s">
        <v>174</v>
      </c>
      <c r="F24" s="295"/>
      <c r="G24" s="296">
        <f>F22*F24</f>
        <v>0</v>
      </c>
      <c r="I24" s="37" t="s">
        <v>174</v>
      </c>
      <c r="J24" s="295"/>
      <c r="K24" s="296">
        <f>J22*J24</f>
        <v>0</v>
      </c>
      <c r="M24" s="37" t="s">
        <v>174</v>
      </c>
      <c r="N24" s="295"/>
      <c r="O24" s="296">
        <f>N22*N24</f>
        <v>0</v>
      </c>
    </row>
    <row r="25" spans="1:15" x14ac:dyDescent="0.2">
      <c r="A25" s="37" t="s">
        <v>175</v>
      </c>
      <c r="B25" s="295"/>
      <c r="C25" s="296">
        <f>B22*B25</f>
        <v>0</v>
      </c>
      <c r="E25" s="37" t="s">
        <v>175</v>
      </c>
      <c r="F25" s="295"/>
      <c r="G25" s="296">
        <f>F22*F25</f>
        <v>0</v>
      </c>
      <c r="I25" s="37" t="s">
        <v>175</v>
      </c>
      <c r="J25" s="295"/>
      <c r="K25" s="296">
        <f>J22*J25</f>
        <v>0</v>
      </c>
      <c r="M25" s="37" t="s">
        <v>175</v>
      </c>
      <c r="N25" s="295"/>
      <c r="O25" s="296">
        <f>N22*N25</f>
        <v>0</v>
      </c>
    </row>
    <row r="26" spans="1:15" x14ac:dyDescent="0.2">
      <c r="A26" s="37" t="s">
        <v>176</v>
      </c>
      <c r="B26" s="295"/>
      <c r="C26" s="296">
        <f>B22*2*B26</f>
        <v>0</v>
      </c>
      <c r="E26" s="37" t="s">
        <v>176</v>
      </c>
      <c r="F26" s="295"/>
      <c r="G26" s="296">
        <f>F22*2*F26</f>
        <v>0</v>
      </c>
      <c r="I26" s="37" t="s">
        <v>176</v>
      </c>
      <c r="J26" s="295"/>
      <c r="K26" s="296">
        <f>J22*2*J26</f>
        <v>0</v>
      </c>
      <c r="M26" s="37" t="s">
        <v>176</v>
      </c>
      <c r="N26" s="295"/>
      <c r="O26" s="296">
        <f>N22*2*N26</f>
        <v>0</v>
      </c>
    </row>
    <row r="27" spans="1:15" x14ac:dyDescent="0.2">
      <c r="A27" s="37" t="s">
        <v>177</v>
      </c>
      <c r="B27" s="295"/>
      <c r="C27" s="296">
        <f>B27*B22</f>
        <v>0</v>
      </c>
      <c r="E27" s="37" t="s">
        <v>177</v>
      </c>
      <c r="F27" s="295"/>
      <c r="G27" s="296">
        <f>F27*F22</f>
        <v>0</v>
      </c>
      <c r="I27" s="37" t="s">
        <v>177</v>
      </c>
      <c r="J27" s="295"/>
      <c r="K27" s="296">
        <f>J27*J22</f>
        <v>0</v>
      </c>
      <c r="M27" s="37" t="s">
        <v>177</v>
      </c>
      <c r="N27" s="295"/>
      <c r="O27" s="296">
        <f>N27*N22</f>
        <v>0</v>
      </c>
    </row>
    <row r="28" spans="1:15" x14ac:dyDescent="0.2">
      <c r="A28" s="37" t="s">
        <v>178</v>
      </c>
      <c r="B28" s="295"/>
      <c r="C28" s="296">
        <f>B28*B23</f>
        <v>0</v>
      </c>
      <c r="E28" s="37" t="s">
        <v>178</v>
      </c>
      <c r="F28" s="295"/>
      <c r="G28" s="296">
        <f>F28*F23</f>
        <v>0</v>
      </c>
      <c r="I28" s="37" t="s">
        <v>178</v>
      </c>
      <c r="J28" s="295"/>
      <c r="K28" s="296">
        <f>J28*J23</f>
        <v>0</v>
      </c>
      <c r="M28" s="37" t="s">
        <v>178</v>
      </c>
      <c r="N28" s="295"/>
      <c r="O28" s="296">
        <f>N28*N23</f>
        <v>0</v>
      </c>
    </row>
    <row r="29" spans="1:15" x14ac:dyDescent="0.2">
      <c r="A29" s="37" t="s">
        <v>179</v>
      </c>
      <c r="B29" s="295"/>
      <c r="C29" s="296">
        <f>B22*(B23-0.5)*B29</f>
        <v>0</v>
      </c>
      <c r="E29" s="37" t="s">
        <v>179</v>
      </c>
      <c r="F29" s="295"/>
      <c r="G29" s="296">
        <f>F22*(F23-0.5)*F29</f>
        <v>0</v>
      </c>
      <c r="I29" s="37" t="s">
        <v>179</v>
      </c>
      <c r="J29" s="295"/>
      <c r="K29" s="296">
        <f>J22*(J23-0.5)*J29</f>
        <v>0</v>
      </c>
      <c r="M29" s="37" t="s">
        <v>179</v>
      </c>
      <c r="N29" s="295"/>
      <c r="O29" s="296">
        <f>N22*(N23-0.5)*N29</f>
        <v>0</v>
      </c>
    </row>
    <row r="30" spans="1:15" x14ac:dyDescent="0.2">
      <c r="A30" s="37" t="s">
        <v>70</v>
      </c>
      <c r="B30" s="295"/>
      <c r="C30" s="296">
        <f>B30*B22</f>
        <v>0</v>
      </c>
      <c r="E30" s="37" t="s">
        <v>70</v>
      </c>
      <c r="F30" s="295"/>
      <c r="G30" s="296">
        <f>F30*F22</f>
        <v>0</v>
      </c>
      <c r="I30" s="37" t="s">
        <v>70</v>
      </c>
      <c r="J30" s="295"/>
      <c r="K30" s="296">
        <f>J30*J22</f>
        <v>0</v>
      </c>
      <c r="M30" s="37" t="s">
        <v>70</v>
      </c>
      <c r="N30" s="295"/>
      <c r="O30" s="296">
        <f>N30*N22</f>
        <v>0</v>
      </c>
    </row>
    <row r="31" spans="1:15" x14ac:dyDescent="0.2">
      <c r="C31" s="297"/>
      <c r="G31" s="297"/>
      <c r="K31" s="297"/>
      <c r="O31" s="297"/>
    </row>
    <row r="32" spans="1:15" x14ac:dyDescent="0.2">
      <c r="A32" s="37" t="s">
        <v>182</v>
      </c>
      <c r="C32" s="296">
        <f>SUM(C24:C30)*(1+'Detailed Budget'!$F$9)</f>
        <v>0</v>
      </c>
      <c r="E32" s="37" t="s">
        <v>24</v>
      </c>
      <c r="G32" s="296">
        <f>SUM(G24:G30)*(1+'Detailed Budget'!$F$9)</f>
        <v>0</v>
      </c>
      <c r="I32" s="37" t="s">
        <v>24</v>
      </c>
      <c r="K32" s="296">
        <f>SUM(K24:K30)*(1+'Detailed Budget'!$F$9)</f>
        <v>0</v>
      </c>
      <c r="M32" s="37" t="s">
        <v>24</v>
      </c>
      <c r="O32" s="296">
        <f>SUM(O24:O30)*(1+'Detailed Budget'!$F$9)</f>
        <v>0</v>
      </c>
    </row>
    <row r="34" spans="1:15" x14ac:dyDescent="0.2">
      <c r="A34" s="284" t="s">
        <v>183</v>
      </c>
      <c r="C34" s="298">
        <f>C32+G32+K32+O32</f>
        <v>0</v>
      </c>
    </row>
    <row r="36" spans="1:15" s="302" customFormat="1" x14ac:dyDescent="0.2">
      <c r="A36" s="301" t="s">
        <v>55</v>
      </c>
    </row>
    <row r="37" spans="1:15" x14ac:dyDescent="0.2">
      <c r="A37" s="284" t="s">
        <v>168</v>
      </c>
      <c r="E37" s="284" t="s">
        <v>169</v>
      </c>
      <c r="I37" s="284" t="s">
        <v>170</v>
      </c>
      <c r="M37" s="284" t="s">
        <v>171</v>
      </c>
    </row>
    <row r="38" spans="1:15" x14ac:dyDescent="0.2">
      <c r="A38" s="37" t="s">
        <v>172</v>
      </c>
      <c r="B38" s="294"/>
      <c r="C38" s="293"/>
      <c r="E38" s="37" t="s">
        <v>172</v>
      </c>
      <c r="F38" s="294"/>
      <c r="G38" s="293"/>
      <c r="I38" s="37" t="s">
        <v>172</v>
      </c>
      <c r="J38" s="294"/>
      <c r="K38" s="293"/>
      <c r="M38" s="37" t="s">
        <v>172</v>
      </c>
      <c r="N38" s="294"/>
      <c r="O38" s="293"/>
    </row>
    <row r="39" spans="1:15" x14ac:dyDescent="0.2">
      <c r="A39" s="37" t="s">
        <v>173</v>
      </c>
      <c r="B39" s="294"/>
      <c r="C39" s="293"/>
      <c r="E39" s="37" t="s">
        <v>173</v>
      </c>
      <c r="F39" s="294"/>
      <c r="G39" s="293"/>
      <c r="I39" s="37" t="s">
        <v>173</v>
      </c>
      <c r="J39" s="294"/>
      <c r="K39" s="293"/>
      <c r="M39" s="37" t="s">
        <v>173</v>
      </c>
      <c r="N39" s="294"/>
      <c r="O39" s="293"/>
    </row>
    <row r="40" spans="1:15" x14ac:dyDescent="0.2">
      <c r="A40" s="37" t="s">
        <v>174</v>
      </c>
      <c r="B40" s="295"/>
      <c r="C40" s="296">
        <f>B38*B40</f>
        <v>0</v>
      </c>
      <c r="E40" s="37" t="s">
        <v>174</v>
      </c>
      <c r="F40" s="295"/>
      <c r="G40" s="296">
        <f>F38*F40</f>
        <v>0</v>
      </c>
      <c r="I40" s="37" t="s">
        <v>174</v>
      </c>
      <c r="J40" s="295"/>
      <c r="K40" s="296">
        <f>J38*J40</f>
        <v>0</v>
      </c>
      <c r="M40" s="37" t="s">
        <v>174</v>
      </c>
      <c r="N40" s="295"/>
      <c r="O40" s="296">
        <f>N38*N40</f>
        <v>0</v>
      </c>
    </row>
    <row r="41" spans="1:15" x14ac:dyDescent="0.2">
      <c r="A41" s="37" t="s">
        <v>175</v>
      </c>
      <c r="B41" s="295"/>
      <c r="C41" s="296">
        <f>B38*B41</f>
        <v>0</v>
      </c>
      <c r="E41" s="37" t="s">
        <v>175</v>
      </c>
      <c r="F41" s="295"/>
      <c r="G41" s="296">
        <f>F38*F41</f>
        <v>0</v>
      </c>
      <c r="I41" s="37" t="s">
        <v>175</v>
      </c>
      <c r="J41" s="295"/>
      <c r="K41" s="296">
        <f>J38*J41</f>
        <v>0</v>
      </c>
      <c r="M41" s="37" t="s">
        <v>175</v>
      </c>
      <c r="N41" s="295"/>
      <c r="O41" s="296">
        <f>N38*N41</f>
        <v>0</v>
      </c>
    </row>
    <row r="42" spans="1:15" x14ac:dyDescent="0.2">
      <c r="A42" s="37" t="s">
        <v>176</v>
      </c>
      <c r="B42" s="295"/>
      <c r="C42" s="296">
        <f>B38*2*B42</f>
        <v>0</v>
      </c>
      <c r="E42" s="37" t="s">
        <v>176</v>
      </c>
      <c r="F42" s="295"/>
      <c r="G42" s="296">
        <f>F38*2*F42</f>
        <v>0</v>
      </c>
      <c r="I42" s="37" t="s">
        <v>176</v>
      </c>
      <c r="J42" s="295"/>
      <c r="K42" s="296">
        <f>J38*2*J42</f>
        <v>0</v>
      </c>
      <c r="M42" s="37" t="s">
        <v>176</v>
      </c>
      <c r="N42" s="295"/>
      <c r="O42" s="296">
        <f>N38*2*N42</f>
        <v>0</v>
      </c>
    </row>
    <row r="43" spans="1:15" x14ac:dyDescent="0.2">
      <c r="A43" s="37" t="s">
        <v>177</v>
      </c>
      <c r="B43" s="295"/>
      <c r="C43" s="296">
        <f>B43*B38</f>
        <v>0</v>
      </c>
      <c r="E43" s="37" t="s">
        <v>177</v>
      </c>
      <c r="F43" s="295"/>
      <c r="G43" s="296">
        <f>F43*F38</f>
        <v>0</v>
      </c>
      <c r="I43" s="37" t="s">
        <v>177</v>
      </c>
      <c r="J43" s="295"/>
      <c r="K43" s="296">
        <f>J43*J38</f>
        <v>0</v>
      </c>
      <c r="M43" s="37" t="s">
        <v>177</v>
      </c>
      <c r="N43" s="295"/>
      <c r="O43" s="296">
        <f>N43*N38</f>
        <v>0</v>
      </c>
    </row>
    <row r="44" spans="1:15" x14ac:dyDescent="0.2">
      <c r="A44" s="37" t="s">
        <v>178</v>
      </c>
      <c r="B44" s="295"/>
      <c r="C44" s="296">
        <f>B44*B39</f>
        <v>0</v>
      </c>
      <c r="E44" s="37" t="s">
        <v>178</v>
      </c>
      <c r="F44" s="295"/>
      <c r="G44" s="296">
        <f>F44*F39</f>
        <v>0</v>
      </c>
      <c r="I44" s="37" t="s">
        <v>178</v>
      </c>
      <c r="J44" s="295"/>
      <c r="K44" s="296">
        <f>J44*J39</f>
        <v>0</v>
      </c>
      <c r="M44" s="37" t="s">
        <v>178</v>
      </c>
      <c r="N44" s="295"/>
      <c r="O44" s="296">
        <f>N44*N39</f>
        <v>0</v>
      </c>
    </row>
    <row r="45" spans="1:15" x14ac:dyDescent="0.2">
      <c r="A45" s="37" t="s">
        <v>179</v>
      </c>
      <c r="B45" s="295"/>
      <c r="C45" s="296">
        <f>B38*(B39-0.5)*B45</f>
        <v>0</v>
      </c>
      <c r="E45" s="37" t="s">
        <v>179</v>
      </c>
      <c r="F45" s="295"/>
      <c r="G45" s="296">
        <f>F38*(F39-0.5)*F45</f>
        <v>0</v>
      </c>
      <c r="I45" s="37" t="s">
        <v>179</v>
      </c>
      <c r="J45" s="295"/>
      <c r="K45" s="296">
        <f>J38*(J39-0.5)*J45</f>
        <v>0</v>
      </c>
      <c r="M45" s="37" t="s">
        <v>179</v>
      </c>
      <c r="N45" s="295"/>
      <c r="O45" s="296">
        <f>N38*(N39-0.5)*N45</f>
        <v>0</v>
      </c>
    </row>
    <row r="46" spans="1:15" x14ac:dyDescent="0.2">
      <c r="A46" s="37" t="s">
        <v>70</v>
      </c>
      <c r="B46" s="295"/>
      <c r="C46" s="296">
        <f>B46*B38</f>
        <v>0</v>
      </c>
      <c r="E46" s="37" t="s">
        <v>70</v>
      </c>
      <c r="F46" s="295"/>
      <c r="G46" s="296">
        <f>F46*F38</f>
        <v>0</v>
      </c>
      <c r="I46" s="37" t="s">
        <v>70</v>
      </c>
      <c r="J46" s="295"/>
      <c r="K46" s="296">
        <f>J46*J38</f>
        <v>0</v>
      </c>
      <c r="M46" s="37" t="s">
        <v>70</v>
      </c>
      <c r="N46" s="295"/>
      <c r="O46" s="296">
        <f>N46*N38</f>
        <v>0</v>
      </c>
    </row>
    <row r="47" spans="1:15" x14ac:dyDescent="0.2">
      <c r="C47" s="297"/>
      <c r="G47" s="297"/>
      <c r="K47" s="297"/>
      <c r="O47" s="297"/>
    </row>
    <row r="48" spans="1:15" x14ac:dyDescent="0.2">
      <c r="A48" s="37" t="s">
        <v>182</v>
      </c>
      <c r="C48" s="296">
        <f>SUM(C40:C46)*(1+'Detailed Budget'!$F$9)</f>
        <v>0</v>
      </c>
      <c r="E48" s="37" t="s">
        <v>24</v>
      </c>
      <c r="G48" s="296">
        <f>SUM(G40:G46)*(1+'Detailed Budget'!$F$9)</f>
        <v>0</v>
      </c>
      <c r="I48" s="37" t="s">
        <v>24</v>
      </c>
      <c r="K48" s="296">
        <f>SUM(K40:K46)*(1+'Detailed Budget'!$F$9)</f>
        <v>0</v>
      </c>
      <c r="M48" s="37" t="s">
        <v>24</v>
      </c>
      <c r="O48" s="296">
        <f>SUM(O40:O46)*(1+'Detailed Budget'!$F$9)</f>
        <v>0</v>
      </c>
    </row>
    <row r="50" spans="1:15" x14ac:dyDescent="0.2">
      <c r="A50" s="284" t="s">
        <v>184</v>
      </c>
      <c r="C50" s="298">
        <f>C48+G48+K48+O48</f>
        <v>0</v>
      </c>
    </row>
    <row r="52" spans="1:15" s="300" customFormat="1" x14ac:dyDescent="0.2">
      <c r="A52" s="299" t="s">
        <v>56</v>
      </c>
    </row>
    <row r="53" spans="1:15" x14ac:dyDescent="0.2">
      <c r="A53" s="284" t="s">
        <v>168</v>
      </c>
      <c r="E53" s="284" t="s">
        <v>169</v>
      </c>
      <c r="I53" s="284" t="s">
        <v>170</v>
      </c>
      <c r="M53" s="284" t="s">
        <v>171</v>
      </c>
    </row>
    <row r="54" spans="1:15" x14ac:dyDescent="0.2">
      <c r="A54" s="37" t="s">
        <v>172</v>
      </c>
      <c r="B54" s="294"/>
      <c r="C54" s="293"/>
      <c r="E54" s="37" t="s">
        <v>172</v>
      </c>
      <c r="F54" s="294"/>
      <c r="G54" s="293"/>
      <c r="I54" s="37" t="s">
        <v>172</v>
      </c>
      <c r="J54" s="294"/>
      <c r="K54" s="293"/>
      <c r="M54" s="37" t="s">
        <v>172</v>
      </c>
      <c r="N54" s="294"/>
      <c r="O54" s="293"/>
    </row>
    <row r="55" spans="1:15" x14ac:dyDescent="0.2">
      <c r="A55" s="37" t="s">
        <v>173</v>
      </c>
      <c r="B55" s="294"/>
      <c r="C55" s="293"/>
      <c r="E55" s="37" t="s">
        <v>173</v>
      </c>
      <c r="F55" s="294"/>
      <c r="G55" s="293"/>
      <c r="I55" s="37" t="s">
        <v>173</v>
      </c>
      <c r="J55" s="294"/>
      <c r="K55" s="293"/>
      <c r="M55" s="37" t="s">
        <v>173</v>
      </c>
      <c r="N55" s="294"/>
      <c r="O55" s="293"/>
    </row>
    <row r="56" spans="1:15" x14ac:dyDescent="0.2">
      <c r="A56" s="37" t="s">
        <v>174</v>
      </c>
      <c r="B56" s="295"/>
      <c r="C56" s="296">
        <f>B54*B56</f>
        <v>0</v>
      </c>
      <c r="E56" s="37" t="s">
        <v>174</v>
      </c>
      <c r="F56" s="295"/>
      <c r="G56" s="296">
        <f>F54*F56</f>
        <v>0</v>
      </c>
      <c r="I56" s="37" t="s">
        <v>174</v>
      </c>
      <c r="J56" s="295"/>
      <c r="K56" s="296">
        <f>J54*J56</f>
        <v>0</v>
      </c>
      <c r="M56" s="37" t="s">
        <v>174</v>
      </c>
      <c r="N56" s="295"/>
      <c r="O56" s="296">
        <f>N54*N56</f>
        <v>0</v>
      </c>
    </row>
    <row r="57" spans="1:15" x14ac:dyDescent="0.2">
      <c r="A57" s="37" t="s">
        <v>175</v>
      </c>
      <c r="B57" s="295"/>
      <c r="C57" s="296">
        <f>B54*B57</f>
        <v>0</v>
      </c>
      <c r="E57" s="37" t="s">
        <v>175</v>
      </c>
      <c r="F57" s="295"/>
      <c r="G57" s="296">
        <f>F54*F57</f>
        <v>0</v>
      </c>
      <c r="I57" s="37" t="s">
        <v>175</v>
      </c>
      <c r="J57" s="295"/>
      <c r="K57" s="296">
        <f>J54*J57</f>
        <v>0</v>
      </c>
      <c r="M57" s="37" t="s">
        <v>175</v>
      </c>
      <c r="N57" s="295"/>
      <c r="O57" s="296">
        <f>N54*N57</f>
        <v>0</v>
      </c>
    </row>
    <row r="58" spans="1:15" x14ac:dyDescent="0.2">
      <c r="A58" s="37" t="s">
        <v>176</v>
      </c>
      <c r="B58" s="295"/>
      <c r="C58" s="296">
        <f>B54*2*B58</f>
        <v>0</v>
      </c>
      <c r="E58" s="37" t="s">
        <v>176</v>
      </c>
      <c r="F58" s="295"/>
      <c r="G58" s="296">
        <f>F54*2*F58</f>
        <v>0</v>
      </c>
      <c r="I58" s="37" t="s">
        <v>176</v>
      </c>
      <c r="J58" s="295"/>
      <c r="K58" s="296">
        <f>J54*2*J58</f>
        <v>0</v>
      </c>
      <c r="M58" s="37" t="s">
        <v>176</v>
      </c>
      <c r="N58" s="295"/>
      <c r="O58" s="296">
        <f>N54*2*N58</f>
        <v>0</v>
      </c>
    </row>
    <row r="59" spans="1:15" x14ac:dyDescent="0.2">
      <c r="A59" s="37" t="s">
        <v>177</v>
      </c>
      <c r="B59" s="295"/>
      <c r="C59" s="296">
        <f>B59*B54</f>
        <v>0</v>
      </c>
      <c r="E59" s="37" t="s">
        <v>177</v>
      </c>
      <c r="F59" s="295"/>
      <c r="G59" s="296">
        <f>F59*F54</f>
        <v>0</v>
      </c>
      <c r="I59" s="37" t="s">
        <v>177</v>
      </c>
      <c r="J59" s="295"/>
      <c r="K59" s="296">
        <f>J59*J54</f>
        <v>0</v>
      </c>
      <c r="M59" s="37" t="s">
        <v>177</v>
      </c>
      <c r="N59" s="295"/>
      <c r="O59" s="296">
        <f>N59*N54</f>
        <v>0</v>
      </c>
    </row>
    <row r="60" spans="1:15" x14ac:dyDescent="0.2">
      <c r="A60" s="37" t="s">
        <v>178</v>
      </c>
      <c r="B60" s="295"/>
      <c r="C60" s="296">
        <f>B60*B55</f>
        <v>0</v>
      </c>
      <c r="E60" s="37" t="s">
        <v>178</v>
      </c>
      <c r="F60" s="295"/>
      <c r="G60" s="296">
        <f>F60*F55</f>
        <v>0</v>
      </c>
      <c r="I60" s="37" t="s">
        <v>178</v>
      </c>
      <c r="J60" s="295"/>
      <c r="K60" s="296">
        <f>J60*J55</f>
        <v>0</v>
      </c>
      <c r="M60" s="37" t="s">
        <v>178</v>
      </c>
      <c r="N60" s="295"/>
      <c r="O60" s="296">
        <f>N60*N55</f>
        <v>0</v>
      </c>
    </row>
    <row r="61" spans="1:15" x14ac:dyDescent="0.2">
      <c r="A61" s="37" t="s">
        <v>179</v>
      </c>
      <c r="B61" s="295"/>
      <c r="C61" s="296">
        <f>B54*(B55-0.5)*B61</f>
        <v>0</v>
      </c>
      <c r="E61" s="37" t="s">
        <v>179</v>
      </c>
      <c r="F61" s="295"/>
      <c r="G61" s="296">
        <f>F54*(F55-0.5)*F61</f>
        <v>0</v>
      </c>
      <c r="I61" s="37" t="s">
        <v>179</v>
      </c>
      <c r="J61" s="295"/>
      <c r="K61" s="296">
        <f>J54*(J55-0.5)*J61</f>
        <v>0</v>
      </c>
      <c r="M61" s="37" t="s">
        <v>179</v>
      </c>
      <c r="N61" s="295"/>
      <c r="O61" s="296">
        <f>N54*(N55-0.5)*N61</f>
        <v>0</v>
      </c>
    </row>
    <row r="62" spans="1:15" x14ac:dyDescent="0.2">
      <c r="A62" s="37" t="s">
        <v>70</v>
      </c>
      <c r="B62" s="295"/>
      <c r="C62" s="296">
        <f>B62*B54</f>
        <v>0</v>
      </c>
      <c r="E62" s="37" t="s">
        <v>70</v>
      </c>
      <c r="F62" s="295"/>
      <c r="G62" s="296">
        <f>F62*F54</f>
        <v>0</v>
      </c>
      <c r="I62" s="37" t="s">
        <v>70</v>
      </c>
      <c r="J62" s="295"/>
      <c r="K62" s="296">
        <f>J62*J54</f>
        <v>0</v>
      </c>
      <c r="M62" s="37" t="s">
        <v>70</v>
      </c>
      <c r="N62" s="295"/>
      <c r="O62" s="296">
        <f>N62*N54</f>
        <v>0</v>
      </c>
    </row>
    <row r="63" spans="1:15" x14ac:dyDescent="0.2">
      <c r="C63" s="297"/>
      <c r="G63" s="297"/>
      <c r="K63" s="297"/>
      <c r="O63" s="297"/>
    </row>
    <row r="64" spans="1:15" x14ac:dyDescent="0.2">
      <c r="A64" s="37" t="s">
        <v>182</v>
      </c>
      <c r="C64" s="296">
        <f>SUM(C56:C62)*(1+'Detailed Budget'!$F$9)</f>
        <v>0</v>
      </c>
      <c r="E64" s="37" t="s">
        <v>24</v>
      </c>
      <c r="G64" s="296">
        <f>SUM(G56:G62)*(1+'Detailed Budget'!$F$9)</f>
        <v>0</v>
      </c>
      <c r="I64" s="37" t="s">
        <v>24</v>
      </c>
      <c r="K64" s="296">
        <f>SUM(K56:K62)*(1+'Detailed Budget'!$F$9)</f>
        <v>0</v>
      </c>
      <c r="M64" s="37" t="s">
        <v>24</v>
      </c>
      <c r="O64" s="296">
        <f>SUM(O56:O62)*(1+'Detailed Budget'!$F$9)</f>
        <v>0</v>
      </c>
    </row>
    <row r="66" spans="1:15" x14ac:dyDescent="0.2">
      <c r="A66" s="284" t="s">
        <v>190</v>
      </c>
      <c r="C66" s="298">
        <f>C64+G64+K64+O64</f>
        <v>0</v>
      </c>
    </row>
    <row r="68" spans="1:15" s="302" customFormat="1" x14ac:dyDescent="0.2">
      <c r="A68" s="301" t="s">
        <v>57</v>
      </c>
    </row>
    <row r="69" spans="1:15" x14ac:dyDescent="0.2">
      <c r="A69" s="284" t="s">
        <v>168</v>
      </c>
      <c r="E69" s="284" t="s">
        <v>169</v>
      </c>
      <c r="I69" s="284" t="s">
        <v>170</v>
      </c>
      <c r="M69" s="284" t="s">
        <v>171</v>
      </c>
    </row>
    <row r="70" spans="1:15" x14ac:dyDescent="0.2">
      <c r="A70" s="37" t="s">
        <v>172</v>
      </c>
      <c r="B70" s="294"/>
      <c r="C70" s="293"/>
      <c r="E70" s="37" t="s">
        <v>172</v>
      </c>
      <c r="F70" s="294"/>
      <c r="G70" s="293"/>
      <c r="I70" s="37" t="s">
        <v>172</v>
      </c>
      <c r="J70" s="294"/>
      <c r="K70" s="293"/>
      <c r="M70" s="37" t="s">
        <v>172</v>
      </c>
      <c r="N70" s="294"/>
      <c r="O70" s="293"/>
    </row>
    <row r="71" spans="1:15" x14ac:dyDescent="0.2">
      <c r="A71" s="37" t="s">
        <v>173</v>
      </c>
      <c r="B71" s="294"/>
      <c r="C71" s="293"/>
      <c r="E71" s="37" t="s">
        <v>173</v>
      </c>
      <c r="F71" s="294"/>
      <c r="G71" s="293"/>
      <c r="I71" s="37" t="s">
        <v>173</v>
      </c>
      <c r="J71" s="294"/>
      <c r="K71" s="293"/>
      <c r="M71" s="37" t="s">
        <v>173</v>
      </c>
      <c r="N71" s="294"/>
      <c r="O71" s="293"/>
    </row>
    <row r="72" spans="1:15" x14ac:dyDescent="0.2">
      <c r="A72" s="37" t="s">
        <v>174</v>
      </c>
      <c r="B72" s="295"/>
      <c r="C72" s="296">
        <f>B70*B72</f>
        <v>0</v>
      </c>
      <c r="E72" s="37" t="s">
        <v>174</v>
      </c>
      <c r="F72" s="295"/>
      <c r="G72" s="296">
        <f>F70*F72</f>
        <v>0</v>
      </c>
      <c r="I72" s="37" t="s">
        <v>174</v>
      </c>
      <c r="J72" s="295"/>
      <c r="K72" s="296">
        <f>J70*J72</f>
        <v>0</v>
      </c>
      <c r="M72" s="37" t="s">
        <v>174</v>
      </c>
      <c r="N72" s="295"/>
      <c r="O72" s="296">
        <f>N70*N72</f>
        <v>0</v>
      </c>
    </row>
    <row r="73" spans="1:15" x14ac:dyDescent="0.2">
      <c r="A73" s="37" t="s">
        <v>175</v>
      </c>
      <c r="B73" s="295"/>
      <c r="C73" s="296">
        <f>B70*B73</f>
        <v>0</v>
      </c>
      <c r="E73" s="37" t="s">
        <v>175</v>
      </c>
      <c r="F73" s="295"/>
      <c r="G73" s="296">
        <f>F70*F73</f>
        <v>0</v>
      </c>
      <c r="I73" s="37" t="s">
        <v>175</v>
      </c>
      <c r="J73" s="295"/>
      <c r="K73" s="296">
        <f>J70*J73</f>
        <v>0</v>
      </c>
      <c r="M73" s="37" t="s">
        <v>175</v>
      </c>
      <c r="N73" s="295"/>
      <c r="O73" s="296">
        <f>N70*N73</f>
        <v>0</v>
      </c>
    </row>
    <row r="74" spans="1:15" x14ac:dyDescent="0.2">
      <c r="A74" s="37" t="s">
        <v>176</v>
      </c>
      <c r="B74" s="295"/>
      <c r="C74" s="296">
        <f>B70*2*B74</f>
        <v>0</v>
      </c>
      <c r="E74" s="37" t="s">
        <v>176</v>
      </c>
      <c r="F74" s="295"/>
      <c r="G74" s="296">
        <f>F70*2*F74</f>
        <v>0</v>
      </c>
      <c r="I74" s="37" t="s">
        <v>176</v>
      </c>
      <c r="J74" s="295"/>
      <c r="K74" s="296">
        <f>J70*2*J74</f>
        <v>0</v>
      </c>
      <c r="M74" s="37" t="s">
        <v>176</v>
      </c>
      <c r="N74" s="295"/>
      <c r="O74" s="296">
        <f>N70*2*N74</f>
        <v>0</v>
      </c>
    </row>
    <row r="75" spans="1:15" x14ac:dyDescent="0.2">
      <c r="A75" s="37" t="s">
        <v>177</v>
      </c>
      <c r="B75" s="295"/>
      <c r="C75" s="296">
        <f>B75*B70</f>
        <v>0</v>
      </c>
      <c r="E75" s="37" t="s">
        <v>177</v>
      </c>
      <c r="F75" s="295"/>
      <c r="G75" s="296">
        <f>F75*F70</f>
        <v>0</v>
      </c>
      <c r="I75" s="37" t="s">
        <v>177</v>
      </c>
      <c r="J75" s="295"/>
      <c r="K75" s="296">
        <f>J75*J70</f>
        <v>0</v>
      </c>
      <c r="M75" s="37" t="s">
        <v>177</v>
      </c>
      <c r="N75" s="295"/>
      <c r="O75" s="296">
        <f>N75*N70</f>
        <v>0</v>
      </c>
    </row>
    <row r="76" spans="1:15" x14ac:dyDescent="0.2">
      <c r="A76" s="37" t="s">
        <v>178</v>
      </c>
      <c r="B76" s="295"/>
      <c r="C76" s="296">
        <f>B76*B71</f>
        <v>0</v>
      </c>
      <c r="E76" s="37" t="s">
        <v>178</v>
      </c>
      <c r="F76" s="295"/>
      <c r="G76" s="296">
        <f>F76*F71</f>
        <v>0</v>
      </c>
      <c r="I76" s="37" t="s">
        <v>178</v>
      </c>
      <c r="J76" s="295"/>
      <c r="K76" s="296">
        <f>J76*J71</f>
        <v>0</v>
      </c>
      <c r="M76" s="37" t="s">
        <v>178</v>
      </c>
      <c r="N76" s="295"/>
      <c r="O76" s="296">
        <f>N76*N71</f>
        <v>0</v>
      </c>
    </row>
    <row r="77" spans="1:15" x14ac:dyDescent="0.2">
      <c r="A77" s="37" t="s">
        <v>179</v>
      </c>
      <c r="B77" s="295"/>
      <c r="C77" s="296">
        <f>B70*(B71-0.5)*B77</f>
        <v>0</v>
      </c>
      <c r="E77" s="37" t="s">
        <v>179</v>
      </c>
      <c r="F77" s="295"/>
      <c r="G77" s="296">
        <f>F70*(F71-0.5)*F77</f>
        <v>0</v>
      </c>
      <c r="I77" s="37" t="s">
        <v>179</v>
      </c>
      <c r="J77" s="295"/>
      <c r="K77" s="296">
        <f>J70*(J71-0.5)*J77</f>
        <v>0</v>
      </c>
      <c r="M77" s="37" t="s">
        <v>179</v>
      </c>
      <c r="N77" s="295"/>
      <c r="O77" s="296">
        <f>N70*(N71-0.5)*N77</f>
        <v>0</v>
      </c>
    </row>
    <row r="78" spans="1:15" x14ac:dyDescent="0.2">
      <c r="A78" s="37" t="s">
        <v>70</v>
      </c>
      <c r="B78" s="295"/>
      <c r="C78" s="296">
        <f>B78*B70</f>
        <v>0</v>
      </c>
      <c r="E78" s="37" t="s">
        <v>70</v>
      </c>
      <c r="F78" s="295"/>
      <c r="G78" s="296">
        <f>F78*F70</f>
        <v>0</v>
      </c>
      <c r="I78" s="37" t="s">
        <v>70</v>
      </c>
      <c r="J78" s="295"/>
      <c r="K78" s="296">
        <f>J78*J70</f>
        <v>0</v>
      </c>
      <c r="M78" s="37" t="s">
        <v>70</v>
      </c>
      <c r="N78" s="295"/>
      <c r="O78" s="296">
        <f>N78*N70</f>
        <v>0</v>
      </c>
    </row>
    <row r="79" spans="1:15" x14ac:dyDescent="0.2">
      <c r="C79" s="297"/>
      <c r="G79" s="297"/>
      <c r="K79" s="297"/>
      <c r="O79" s="297"/>
    </row>
    <row r="80" spans="1:15" x14ac:dyDescent="0.2">
      <c r="A80" s="37" t="s">
        <v>182</v>
      </c>
      <c r="C80" s="296">
        <f>SUM(C72:C78)*(1+'Detailed Budget'!$F$9)</f>
        <v>0</v>
      </c>
      <c r="E80" s="37" t="s">
        <v>24</v>
      </c>
      <c r="G80" s="296">
        <f>SUM(G72:G78)*(1+'Detailed Budget'!$F$9)</f>
        <v>0</v>
      </c>
      <c r="I80" s="37" t="s">
        <v>24</v>
      </c>
      <c r="K80" s="296">
        <f>SUM(K72:K78)*(1+'Detailed Budget'!$F$9)</f>
        <v>0</v>
      </c>
      <c r="M80" s="37" t="s">
        <v>24</v>
      </c>
      <c r="O80" s="296">
        <f>SUM(O72:O78)*(1+'Detailed Budget'!$F$9)</f>
        <v>0</v>
      </c>
    </row>
    <row r="82" spans="1:3" x14ac:dyDescent="0.2">
      <c r="A82" s="284" t="s">
        <v>191</v>
      </c>
      <c r="C82" s="298">
        <f>C80+G80+K80+O80</f>
        <v>0</v>
      </c>
    </row>
    <row r="83" spans="1:3" x14ac:dyDescent="0.2">
      <c r="A83" s="284"/>
    </row>
    <row r="84" spans="1:3" x14ac:dyDescent="0.2">
      <c r="A84" s="303" t="s">
        <v>185</v>
      </c>
      <c r="B84" s="304"/>
      <c r="C84" s="305">
        <f>C18+C34+C50+C66+C82</f>
        <v>0</v>
      </c>
    </row>
  </sheetData>
  <pageMargins left="0.7" right="0.7" top="0.75" bottom="0.75" header="0.3" footer="0.3"/>
  <pageSetup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84"/>
  <sheetViews>
    <sheetView topLeftCell="A31" workbookViewId="0">
      <selection activeCell="C80" sqref="C80:O80"/>
    </sheetView>
  </sheetViews>
  <sheetFormatPr defaultRowHeight="12.75" x14ac:dyDescent="0.2"/>
  <cols>
    <col min="1" max="1" width="25.140625" bestFit="1" customWidth="1"/>
    <col min="2" max="2" width="10.28515625" bestFit="1" customWidth="1"/>
    <col min="3" max="3" width="11.28515625" bestFit="1" customWidth="1"/>
    <col min="5" max="5" width="11.85546875" bestFit="1" customWidth="1"/>
    <col min="6" max="6" width="8.7109375" bestFit="1" customWidth="1"/>
    <col min="7" max="7" width="10.28515625" bestFit="1" customWidth="1"/>
    <col min="9" max="9" width="11.85546875" bestFit="1" customWidth="1"/>
    <col min="11" max="11" width="10.28515625" bestFit="1" customWidth="1"/>
    <col min="13" max="13" width="11.85546875" bestFit="1" customWidth="1"/>
    <col min="15" max="15" width="10.28515625" bestFit="1" customWidth="1"/>
  </cols>
  <sheetData>
    <row r="2" spans="1:15" x14ac:dyDescent="0.2">
      <c r="A2" s="284" t="s">
        <v>165</v>
      </c>
      <c r="B2" s="290" t="s">
        <v>166</v>
      </c>
      <c r="C2" s="291" t="s">
        <v>167</v>
      </c>
    </row>
    <row r="3" spans="1:15" x14ac:dyDescent="0.2">
      <c r="B3" s="37"/>
      <c r="C3" s="37"/>
    </row>
    <row r="4" spans="1:15" s="293" customFormat="1" x14ac:dyDescent="0.2">
      <c r="A4" s="292" t="s">
        <v>53</v>
      </c>
    </row>
    <row r="5" spans="1:15" x14ac:dyDescent="0.2">
      <c r="A5" s="284" t="s">
        <v>168</v>
      </c>
      <c r="E5" s="284" t="s">
        <v>169</v>
      </c>
      <c r="I5" s="284" t="s">
        <v>170</v>
      </c>
      <c r="M5" s="284" t="s">
        <v>171</v>
      </c>
    </row>
    <row r="6" spans="1:15" x14ac:dyDescent="0.2">
      <c r="A6" s="37" t="s">
        <v>172</v>
      </c>
      <c r="B6" s="294"/>
      <c r="C6" s="293"/>
      <c r="E6" s="37" t="s">
        <v>172</v>
      </c>
      <c r="F6" s="294"/>
      <c r="G6" s="293"/>
      <c r="I6" s="37" t="s">
        <v>172</v>
      </c>
      <c r="J6" s="294"/>
      <c r="K6" s="293"/>
      <c r="M6" s="37" t="s">
        <v>172</v>
      </c>
      <c r="N6" s="294"/>
      <c r="O6" s="293"/>
    </row>
    <row r="7" spans="1:15" x14ac:dyDescent="0.2">
      <c r="A7" s="37" t="s">
        <v>173</v>
      </c>
      <c r="B7" s="294"/>
      <c r="C7" s="293"/>
      <c r="E7" s="37" t="s">
        <v>173</v>
      </c>
      <c r="F7" s="294"/>
      <c r="G7" s="293"/>
      <c r="I7" s="37" t="s">
        <v>173</v>
      </c>
      <c r="J7" s="294"/>
      <c r="K7" s="293"/>
      <c r="M7" s="37" t="s">
        <v>173</v>
      </c>
      <c r="N7" s="294"/>
      <c r="O7" s="293"/>
    </row>
    <row r="8" spans="1:15" x14ac:dyDescent="0.2">
      <c r="A8" s="37" t="s">
        <v>174</v>
      </c>
      <c r="B8" s="295"/>
      <c r="C8" s="296">
        <f>B6*B8</f>
        <v>0</v>
      </c>
      <c r="E8" s="37" t="s">
        <v>174</v>
      </c>
      <c r="F8" s="295"/>
      <c r="G8" s="296">
        <f>F6*F8</f>
        <v>0</v>
      </c>
      <c r="I8" s="37" t="s">
        <v>174</v>
      </c>
      <c r="J8" s="295"/>
      <c r="K8" s="296">
        <f>J6*J8</f>
        <v>0</v>
      </c>
      <c r="M8" s="37" t="s">
        <v>174</v>
      </c>
      <c r="N8" s="295"/>
      <c r="O8" s="296">
        <f>N6*N8</f>
        <v>0</v>
      </c>
    </row>
    <row r="9" spans="1:15" x14ac:dyDescent="0.2">
      <c r="A9" s="37" t="s">
        <v>175</v>
      </c>
      <c r="B9" s="295"/>
      <c r="C9" s="296">
        <f>B6*B9</f>
        <v>0</v>
      </c>
      <c r="E9" s="37" t="s">
        <v>175</v>
      </c>
      <c r="F9" s="295"/>
      <c r="G9" s="296">
        <f>F6*F9</f>
        <v>0</v>
      </c>
      <c r="I9" s="37" t="s">
        <v>175</v>
      </c>
      <c r="J9" s="295"/>
      <c r="K9" s="296">
        <f>J6*J9</f>
        <v>0</v>
      </c>
      <c r="M9" s="37" t="s">
        <v>175</v>
      </c>
      <c r="N9" s="295"/>
      <c r="O9" s="296">
        <f>N6*N9</f>
        <v>0</v>
      </c>
    </row>
    <row r="10" spans="1:15" x14ac:dyDescent="0.2">
      <c r="A10" s="37" t="s">
        <v>176</v>
      </c>
      <c r="B10" s="295"/>
      <c r="C10" s="296">
        <f>B6*2*B10</f>
        <v>0</v>
      </c>
      <c r="E10" s="37" t="s">
        <v>176</v>
      </c>
      <c r="F10" s="295"/>
      <c r="G10" s="296">
        <f>F6*2*F10</f>
        <v>0</v>
      </c>
      <c r="I10" s="37" t="s">
        <v>176</v>
      </c>
      <c r="J10" s="295"/>
      <c r="K10" s="296">
        <f>J6*2*J10</f>
        <v>0</v>
      </c>
      <c r="M10" s="37" t="s">
        <v>176</v>
      </c>
      <c r="N10" s="295"/>
      <c r="O10" s="296">
        <f>N6*2*N10</f>
        <v>0</v>
      </c>
    </row>
    <row r="11" spans="1:15" x14ac:dyDescent="0.2">
      <c r="A11" s="37" t="s">
        <v>177</v>
      </c>
      <c r="B11" s="295"/>
      <c r="C11" s="296">
        <f>B11*B6</f>
        <v>0</v>
      </c>
      <c r="E11" s="37" t="s">
        <v>177</v>
      </c>
      <c r="F11" s="295"/>
      <c r="G11" s="296">
        <f>F11*F6</f>
        <v>0</v>
      </c>
      <c r="I11" s="37" t="s">
        <v>177</v>
      </c>
      <c r="J11" s="295"/>
      <c r="K11" s="296">
        <f>J11*J6</f>
        <v>0</v>
      </c>
      <c r="M11" s="37" t="s">
        <v>177</v>
      </c>
      <c r="N11" s="295"/>
      <c r="O11" s="296">
        <f>N11*N6</f>
        <v>0</v>
      </c>
    </row>
    <row r="12" spans="1:15" x14ac:dyDescent="0.2">
      <c r="A12" s="37" t="s">
        <v>178</v>
      </c>
      <c r="B12" s="295"/>
      <c r="C12" s="296">
        <f>B12*B7</f>
        <v>0</v>
      </c>
      <c r="E12" s="37" t="s">
        <v>178</v>
      </c>
      <c r="F12" s="295"/>
      <c r="G12" s="296">
        <f>F12*F7</f>
        <v>0</v>
      </c>
      <c r="I12" s="37" t="s">
        <v>178</v>
      </c>
      <c r="J12" s="295"/>
      <c r="K12" s="296">
        <f>J12*J7</f>
        <v>0</v>
      </c>
      <c r="M12" s="37" t="s">
        <v>178</v>
      </c>
      <c r="N12" s="295"/>
      <c r="O12" s="296">
        <f>N12*N7</f>
        <v>0</v>
      </c>
    </row>
    <row r="13" spans="1:15" x14ac:dyDescent="0.2">
      <c r="A13" s="37" t="s">
        <v>179</v>
      </c>
      <c r="B13" s="295"/>
      <c r="C13" s="296">
        <f>B6*(B7-0.5)*B13</f>
        <v>0</v>
      </c>
      <c r="E13" s="37" t="s">
        <v>179</v>
      </c>
      <c r="F13" s="295"/>
      <c r="G13" s="296">
        <f>F6*(F7-0.5)*F13</f>
        <v>0</v>
      </c>
      <c r="I13" s="37" t="s">
        <v>179</v>
      </c>
      <c r="J13" s="295"/>
      <c r="K13" s="296">
        <f>J6*(J7-0.5)*J13</f>
        <v>0</v>
      </c>
      <c r="M13" s="37" t="s">
        <v>179</v>
      </c>
      <c r="N13" s="295"/>
      <c r="O13" s="296">
        <f>N6*(N7-0.5)*N13</f>
        <v>0</v>
      </c>
    </row>
    <row r="14" spans="1:15" x14ac:dyDescent="0.2">
      <c r="A14" s="37" t="s">
        <v>70</v>
      </c>
      <c r="B14" s="295"/>
      <c r="C14" s="296">
        <f>B14*B6</f>
        <v>0</v>
      </c>
      <c r="E14" s="37" t="s">
        <v>70</v>
      </c>
      <c r="F14" s="295"/>
      <c r="G14" s="296">
        <f>F14*F6</f>
        <v>0</v>
      </c>
      <c r="I14" s="37" t="s">
        <v>70</v>
      </c>
      <c r="J14" s="295"/>
      <c r="K14" s="296">
        <f>J14*J6</f>
        <v>0</v>
      </c>
      <c r="M14" s="37" t="s">
        <v>70</v>
      </c>
      <c r="N14" s="295"/>
      <c r="O14" s="296">
        <f>N14*N6</f>
        <v>0</v>
      </c>
    </row>
    <row r="15" spans="1:15" x14ac:dyDescent="0.2">
      <c r="C15" s="297"/>
      <c r="G15" s="297"/>
      <c r="K15" s="297"/>
      <c r="O15" s="297"/>
    </row>
    <row r="16" spans="1:15" x14ac:dyDescent="0.2">
      <c r="A16" s="37" t="s">
        <v>180</v>
      </c>
      <c r="C16" s="296">
        <f>SUM(C8:C14)</f>
        <v>0</v>
      </c>
      <c r="E16" s="37" t="s">
        <v>24</v>
      </c>
      <c r="G16" s="296">
        <f>SUM(G8:G14)</f>
        <v>0</v>
      </c>
      <c r="I16" s="37" t="s">
        <v>24</v>
      </c>
      <c r="K16" s="296">
        <f>SUM(K8:K14)</f>
        <v>0</v>
      </c>
      <c r="M16" s="37" t="s">
        <v>24</v>
      </c>
      <c r="O16" s="296">
        <f>SUM(O8:O14)</f>
        <v>0</v>
      </c>
    </row>
    <row r="18" spans="1:15" x14ac:dyDescent="0.2">
      <c r="A18" s="284" t="s">
        <v>186</v>
      </c>
      <c r="C18" s="298">
        <f>C16+G16+K16+O16</f>
        <v>0</v>
      </c>
    </row>
    <row r="20" spans="1:15" s="300" customFormat="1" x14ac:dyDescent="0.2">
      <c r="A20" s="299" t="s">
        <v>54</v>
      </c>
    </row>
    <row r="21" spans="1:15" x14ac:dyDescent="0.2">
      <c r="A21" s="284" t="s">
        <v>168</v>
      </c>
      <c r="E21" s="284" t="s">
        <v>169</v>
      </c>
      <c r="I21" s="284" t="s">
        <v>170</v>
      </c>
      <c r="M21" s="284" t="s">
        <v>171</v>
      </c>
    </row>
    <row r="22" spans="1:15" x14ac:dyDescent="0.2">
      <c r="A22" s="37" t="s">
        <v>172</v>
      </c>
      <c r="B22" s="294"/>
      <c r="C22" s="293"/>
      <c r="E22" s="37" t="s">
        <v>172</v>
      </c>
      <c r="F22" s="294"/>
      <c r="G22" s="293"/>
      <c r="I22" s="37" t="s">
        <v>172</v>
      </c>
      <c r="J22" s="294"/>
      <c r="K22" s="293"/>
      <c r="M22" s="37" t="s">
        <v>172</v>
      </c>
      <c r="N22" s="294"/>
      <c r="O22" s="293"/>
    </row>
    <row r="23" spans="1:15" x14ac:dyDescent="0.2">
      <c r="A23" s="37" t="s">
        <v>173</v>
      </c>
      <c r="B23" s="294"/>
      <c r="C23" s="293"/>
      <c r="E23" s="37" t="s">
        <v>173</v>
      </c>
      <c r="F23" s="294"/>
      <c r="G23" s="293"/>
      <c r="I23" s="37" t="s">
        <v>173</v>
      </c>
      <c r="J23" s="294"/>
      <c r="K23" s="293"/>
      <c r="M23" s="37" t="s">
        <v>173</v>
      </c>
      <c r="N23" s="294"/>
      <c r="O23" s="293"/>
    </row>
    <row r="24" spans="1:15" x14ac:dyDescent="0.2">
      <c r="A24" s="37" t="s">
        <v>174</v>
      </c>
      <c r="B24" s="295"/>
      <c r="C24" s="296">
        <f>B22*B24</f>
        <v>0</v>
      </c>
      <c r="E24" s="37" t="s">
        <v>174</v>
      </c>
      <c r="F24" s="295"/>
      <c r="G24" s="296">
        <f>F22*F24</f>
        <v>0</v>
      </c>
      <c r="I24" s="37" t="s">
        <v>174</v>
      </c>
      <c r="J24" s="295"/>
      <c r="K24" s="296">
        <f>J22*J24</f>
        <v>0</v>
      </c>
      <c r="M24" s="37" t="s">
        <v>174</v>
      </c>
      <c r="N24" s="295"/>
      <c r="O24" s="296">
        <f>N22*N24</f>
        <v>0</v>
      </c>
    </row>
    <row r="25" spans="1:15" x14ac:dyDescent="0.2">
      <c r="A25" s="37" t="s">
        <v>175</v>
      </c>
      <c r="B25" s="295"/>
      <c r="C25" s="296">
        <f>B22*B25</f>
        <v>0</v>
      </c>
      <c r="E25" s="37" t="s">
        <v>175</v>
      </c>
      <c r="F25" s="295"/>
      <c r="G25" s="296">
        <f>F22*F25</f>
        <v>0</v>
      </c>
      <c r="I25" s="37" t="s">
        <v>175</v>
      </c>
      <c r="J25" s="295"/>
      <c r="K25" s="296">
        <f>J22*J25</f>
        <v>0</v>
      </c>
      <c r="M25" s="37" t="s">
        <v>175</v>
      </c>
      <c r="N25" s="295"/>
      <c r="O25" s="296">
        <f>N22*N25</f>
        <v>0</v>
      </c>
    </row>
    <row r="26" spans="1:15" x14ac:dyDescent="0.2">
      <c r="A26" s="37" t="s">
        <v>176</v>
      </c>
      <c r="B26" s="295"/>
      <c r="C26" s="296">
        <f>B22*2*B26</f>
        <v>0</v>
      </c>
      <c r="E26" s="37" t="s">
        <v>176</v>
      </c>
      <c r="F26" s="295"/>
      <c r="G26" s="296">
        <f>F22*2*F26</f>
        <v>0</v>
      </c>
      <c r="I26" s="37" t="s">
        <v>176</v>
      </c>
      <c r="J26" s="295"/>
      <c r="K26" s="296">
        <f>J22*2*J26</f>
        <v>0</v>
      </c>
      <c r="M26" s="37" t="s">
        <v>176</v>
      </c>
      <c r="N26" s="295"/>
      <c r="O26" s="296">
        <f>N22*2*N26</f>
        <v>0</v>
      </c>
    </row>
    <row r="27" spans="1:15" x14ac:dyDescent="0.2">
      <c r="A27" s="37" t="s">
        <v>177</v>
      </c>
      <c r="B27" s="295"/>
      <c r="C27" s="296">
        <f>B27*B22</f>
        <v>0</v>
      </c>
      <c r="E27" s="37" t="s">
        <v>177</v>
      </c>
      <c r="F27" s="295"/>
      <c r="G27" s="296">
        <f>F27*F22</f>
        <v>0</v>
      </c>
      <c r="I27" s="37" t="s">
        <v>177</v>
      </c>
      <c r="J27" s="295"/>
      <c r="K27" s="296">
        <f>J27*J22</f>
        <v>0</v>
      </c>
      <c r="M27" s="37" t="s">
        <v>177</v>
      </c>
      <c r="N27" s="295"/>
      <c r="O27" s="296">
        <f>N27*N22</f>
        <v>0</v>
      </c>
    </row>
    <row r="28" spans="1:15" x14ac:dyDescent="0.2">
      <c r="A28" s="37" t="s">
        <v>178</v>
      </c>
      <c r="B28" s="295"/>
      <c r="C28" s="296">
        <f>B28*B23</f>
        <v>0</v>
      </c>
      <c r="E28" s="37" t="s">
        <v>178</v>
      </c>
      <c r="F28" s="295"/>
      <c r="G28" s="296">
        <f>F28*F23</f>
        <v>0</v>
      </c>
      <c r="I28" s="37" t="s">
        <v>178</v>
      </c>
      <c r="J28" s="295"/>
      <c r="K28" s="296">
        <f>J28*J23</f>
        <v>0</v>
      </c>
      <c r="M28" s="37" t="s">
        <v>178</v>
      </c>
      <c r="N28" s="295"/>
      <c r="O28" s="296">
        <f>N28*N23</f>
        <v>0</v>
      </c>
    </row>
    <row r="29" spans="1:15" x14ac:dyDescent="0.2">
      <c r="A29" s="37" t="s">
        <v>179</v>
      </c>
      <c r="B29" s="295"/>
      <c r="C29" s="296">
        <f>B22*(B23-0.5)*B29</f>
        <v>0</v>
      </c>
      <c r="E29" s="37" t="s">
        <v>179</v>
      </c>
      <c r="F29" s="295"/>
      <c r="G29" s="296">
        <f>F22*(F23-0.5)*F29</f>
        <v>0</v>
      </c>
      <c r="I29" s="37" t="s">
        <v>179</v>
      </c>
      <c r="J29" s="295"/>
      <c r="K29" s="296">
        <f>J22*(J23-0.5)*J29</f>
        <v>0</v>
      </c>
      <c r="M29" s="37" t="s">
        <v>179</v>
      </c>
      <c r="N29" s="295"/>
      <c r="O29" s="296">
        <f>N22*(N23-0.5)*N29</f>
        <v>0</v>
      </c>
    </row>
    <row r="30" spans="1:15" x14ac:dyDescent="0.2">
      <c r="A30" s="37" t="s">
        <v>70</v>
      </c>
      <c r="B30" s="295"/>
      <c r="C30" s="296">
        <f>B30*B22</f>
        <v>0</v>
      </c>
      <c r="E30" s="37" t="s">
        <v>70</v>
      </c>
      <c r="F30" s="295"/>
      <c r="G30" s="296">
        <f>F30*F22</f>
        <v>0</v>
      </c>
      <c r="I30" s="37" t="s">
        <v>70</v>
      </c>
      <c r="J30" s="295"/>
      <c r="K30" s="296">
        <f>J30*J22</f>
        <v>0</v>
      </c>
      <c r="M30" s="37" t="s">
        <v>70</v>
      </c>
      <c r="N30" s="295"/>
      <c r="O30" s="296">
        <f>N30*N22</f>
        <v>0</v>
      </c>
    </row>
    <row r="31" spans="1:15" x14ac:dyDescent="0.2">
      <c r="C31" s="297"/>
      <c r="G31" s="306"/>
      <c r="K31" s="297"/>
      <c r="O31" s="297"/>
    </row>
    <row r="32" spans="1:15" x14ac:dyDescent="0.2">
      <c r="A32" s="37" t="s">
        <v>182</v>
      </c>
      <c r="C32" s="296">
        <f>SUM(C24:C30)*(1+'Detailed Budget'!$F$9)</f>
        <v>0</v>
      </c>
      <c r="E32" s="37" t="s">
        <v>24</v>
      </c>
      <c r="G32" s="296">
        <f>SUM(G24:G30)*(1+'Detailed Budget'!$F$9)</f>
        <v>0</v>
      </c>
      <c r="I32" s="37" t="s">
        <v>24</v>
      </c>
      <c r="K32" s="296">
        <f>SUM(K24:K30)*(1+'Detailed Budget'!$F$9)</f>
        <v>0</v>
      </c>
      <c r="M32" s="37" t="s">
        <v>24</v>
      </c>
      <c r="O32" s="296">
        <f>SUM(O24:O30)*(1+'Detailed Budget'!$F$9)</f>
        <v>0</v>
      </c>
    </row>
    <row r="34" spans="1:15" x14ac:dyDescent="0.2">
      <c r="A34" s="284" t="s">
        <v>187</v>
      </c>
      <c r="C34" s="298">
        <f>C32+G32+K32+O32</f>
        <v>0</v>
      </c>
    </row>
    <row r="36" spans="1:15" s="302" customFormat="1" x14ac:dyDescent="0.2">
      <c r="A36" s="301" t="s">
        <v>55</v>
      </c>
    </row>
    <row r="37" spans="1:15" x14ac:dyDescent="0.2">
      <c r="A37" s="284" t="s">
        <v>168</v>
      </c>
      <c r="E37" s="284" t="s">
        <v>169</v>
      </c>
      <c r="I37" s="284" t="s">
        <v>170</v>
      </c>
      <c r="M37" s="284" t="s">
        <v>171</v>
      </c>
    </row>
    <row r="38" spans="1:15" x14ac:dyDescent="0.2">
      <c r="A38" s="37" t="s">
        <v>172</v>
      </c>
      <c r="B38" s="294"/>
      <c r="C38" s="293"/>
      <c r="E38" s="37" t="s">
        <v>172</v>
      </c>
      <c r="F38" s="294"/>
      <c r="G38" s="293"/>
      <c r="I38" s="37" t="s">
        <v>172</v>
      </c>
      <c r="J38" s="294"/>
      <c r="K38" s="293"/>
      <c r="M38" s="37" t="s">
        <v>172</v>
      </c>
      <c r="N38" s="294"/>
      <c r="O38" s="293"/>
    </row>
    <row r="39" spans="1:15" x14ac:dyDescent="0.2">
      <c r="A39" s="37" t="s">
        <v>173</v>
      </c>
      <c r="B39" s="294"/>
      <c r="C39" s="293"/>
      <c r="E39" s="37" t="s">
        <v>173</v>
      </c>
      <c r="F39" s="294"/>
      <c r="G39" s="293"/>
      <c r="I39" s="37" t="s">
        <v>173</v>
      </c>
      <c r="J39" s="294"/>
      <c r="K39" s="293"/>
      <c r="M39" s="37" t="s">
        <v>173</v>
      </c>
      <c r="N39" s="294"/>
      <c r="O39" s="293"/>
    </row>
    <row r="40" spans="1:15" x14ac:dyDescent="0.2">
      <c r="A40" s="37" t="s">
        <v>174</v>
      </c>
      <c r="B40" s="295"/>
      <c r="C40" s="296">
        <f>B38*B40</f>
        <v>0</v>
      </c>
      <c r="E40" s="37" t="s">
        <v>174</v>
      </c>
      <c r="F40" s="295"/>
      <c r="G40" s="296">
        <f>F38*F40</f>
        <v>0</v>
      </c>
      <c r="I40" s="37" t="s">
        <v>174</v>
      </c>
      <c r="J40" s="295"/>
      <c r="K40" s="296">
        <f>J38*J40</f>
        <v>0</v>
      </c>
      <c r="M40" s="37" t="s">
        <v>174</v>
      </c>
      <c r="N40" s="295"/>
      <c r="O40" s="296">
        <f>N38*N40</f>
        <v>0</v>
      </c>
    </row>
    <row r="41" spans="1:15" x14ac:dyDescent="0.2">
      <c r="A41" s="37" t="s">
        <v>175</v>
      </c>
      <c r="B41" s="295"/>
      <c r="C41" s="296">
        <f>B38*B41</f>
        <v>0</v>
      </c>
      <c r="E41" s="37" t="s">
        <v>175</v>
      </c>
      <c r="F41" s="295"/>
      <c r="G41" s="296">
        <f>F38*F41</f>
        <v>0</v>
      </c>
      <c r="I41" s="37" t="s">
        <v>175</v>
      </c>
      <c r="J41" s="295"/>
      <c r="K41" s="296">
        <f>J38*J41</f>
        <v>0</v>
      </c>
      <c r="M41" s="37" t="s">
        <v>175</v>
      </c>
      <c r="N41" s="295"/>
      <c r="O41" s="296">
        <f>N38*N41</f>
        <v>0</v>
      </c>
    </row>
    <row r="42" spans="1:15" x14ac:dyDescent="0.2">
      <c r="A42" s="37" t="s">
        <v>176</v>
      </c>
      <c r="B42" s="295"/>
      <c r="C42" s="296">
        <f>B38*2*B42</f>
        <v>0</v>
      </c>
      <c r="E42" s="37" t="s">
        <v>176</v>
      </c>
      <c r="F42" s="295"/>
      <c r="G42" s="296">
        <f>F38*2*F42</f>
        <v>0</v>
      </c>
      <c r="I42" s="37" t="s">
        <v>176</v>
      </c>
      <c r="J42" s="295"/>
      <c r="K42" s="296">
        <f>J38*2*J42</f>
        <v>0</v>
      </c>
      <c r="M42" s="37" t="s">
        <v>176</v>
      </c>
      <c r="N42" s="295"/>
      <c r="O42" s="296">
        <f>N38*2*N42</f>
        <v>0</v>
      </c>
    </row>
    <row r="43" spans="1:15" x14ac:dyDescent="0.2">
      <c r="A43" s="37" t="s">
        <v>177</v>
      </c>
      <c r="B43" s="295"/>
      <c r="C43" s="296">
        <f>B43*B38</f>
        <v>0</v>
      </c>
      <c r="E43" s="37" t="s">
        <v>177</v>
      </c>
      <c r="F43" s="295"/>
      <c r="G43" s="296">
        <f>F43*F38</f>
        <v>0</v>
      </c>
      <c r="I43" s="37" t="s">
        <v>177</v>
      </c>
      <c r="J43" s="295"/>
      <c r="K43" s="296">
        <f>J43*J38</f>
        <v>0</v>
      </c>
      <c r="M43" s="37" t="s">
        <v>177</v>
      </c>
      <c r="N43" s="295"/>
      <c r="O43" s="296">
        <f>N43*N38</f>
        <v>0</v>
      </c>
    </row>
    <row r="44" spans="1:15" x14ac:dyDescent="0.2">
      <c r="A44" s="37" t="s">
        <v>178</v>
      </c>
      <c r="B44" s="295"/>
      <c r="C44" s="296">
        <f>B44*B39</f>
        <v>0</v>
      </c>
      <c r="E44" s="37" t="s">
        <v>178</v>
      </c>
      <c r="F44" s="295"/>
      <c r="G44" s="296">
        <f>F44*F39</f>
        <v>0</v>
      </c>
      <c r="I44" s="37" t="s">
        <v>178</v>
      </c>
      <c r="J44" s="295"/>
      <c r="K44" s="296">
        <f>J44*J39</f>
        <v>0</v>
      </c>
      <c r="M44" s="37" t="s">
        <v>178</v>
      </c>
      <c r="N44" s="295"/>
      <c r="O44" s="296">
        <f>N44*N39</f>
        <v>0</v>
      </c>
    </row>
    <row r="45" spans="1:15" x14ac:dyDescent="0.2">
      <c r="A45" s="37" t="s">
        <v>179</v>
      </c>
      <c r="B45" s="295"/>
      <c r="C45" s="296">
        <f>B38*(B39-0.5)*B45</f>
        <v>0</v>
      </c>
      <c r="E45" s="37" t="s">
        <v>179</v>
      </c>
      <c r="F45" s="295"/>
      <c r="G45" s="296">
        <f>F38*(F39-0.5)*F45</f>
        <v>0</v>
      </c>
      <c r="I45" s="37" t="s">
        <v>179</v>
      </c>
      <c r="J45" s="295"/>
      <c r="K45" s="296">
        <f>J38*(J39-0.5)*J45</f>
        <v>0</v>
      </c>
      <c r="M45" s="37" t="s">
        <v>179</v>
      </c>
      <c r="N45" s="295"/>
      <c r="O45" s="296">
        <f>N38*(N39-0.5)*N45</f>
        <v>0</v>
      </c>
    </row>
    <row r="46" spans="1:15" x14ac:dyDescent="0.2">
      <c r="A46" s="37" t="s">
        <v>70</v>
      </c>
      <c r="B46" s="295"/>
      <c r="C46" s="296">
        <f>B46*B38</f>
        <v>0</v>
      </c>
      <c r="E46" s="37" t="s">
        <v>70</v>
      </c>
      <c r="F46" s="295"/>
      <c r="G46" s="296">
        <f>F46*F38</f>
        <v>0</v>
      </c>
      <c r="I46" s="37" t="s">
        <v>70</v>
      </c>
      <c r="J46" s="295"/>
      <c r="K46" s="296">
        <f>J46*J38</f>
        <v>0</v>
      </c>
      <c r="M46" s="37" t="s">
        <v>70</v>
      </c>
      <c r="N46" s="295"/>
      <c r="O46" s="296">
        <f>N46*N38</f>
        <v>0</v>
      </c>
    </row>
    <row r="47" spans="1:15" x14ac:dyDescent="0.2">
      <c r="C47" s="297"/>
      <c r="G47" s="297"/>
      <c r="K47" s="297"/>
      <c r="O47" s="297"/>
    </row>
    <row r="48" spans="1:15" x14ac:dyDescent="0.2">
      <c r="A48" s="37" t="s">
        <v>182</v>
      </c>
      <c r="C48" s="296">
        <f>SUM(C40:C46)*(1+'Detailed Budget'!$F$9)</f>
        <v>0</v>
      </c>
      <c r="E48" s="37" t="s">
        <v>24</v>
      </c>
      <c r="G48" s="296">
        <f>SUM(G40:G46)*(1+'Detailed Budget'!$F$9)</f>
        <v>0</v>
      </c>
      <c r="I48" s="37" t="s">
        <v>24</v>
      </c>
      <c r="K48" s="296">
        <f>SUM(K40:K46)*(1+'Detailed Budget'!$F$9)</f>
        <v>0</v>
      </c>
      <c r="M48" s="37" t="s">
        <v>24</v>
      </c>
      <c r="O48" s="296">
        <f>SUM(O40:O46)*(1+'Detailed Budget'!$F$9)</f>
        <v>0</v>
      </c>
    </row>
    <row r="50" spans="1:15" x14ac:dyDescent="0.2">
      <c r="A50" s="284" t="s">
        <v>188</v>
      </c>
      <c r="C50" s="298">
        <f>C48+G48+K48+O48</f>
        <v>0</v>
      </c>
    </row>
    <row r="52" spans="1:15" s="300" customFormat="1" x14ac:dyDescent="0.2">
      <c r="A52" s="299" t="s">
        <v>56</v>
      </c>
    </row>
    <row r="53" spans="1:15" x14ac:dyDescent="0.2">
      <c r="A53" s="284" t="s">
        <v>168</v>
      </c>
      <c r="E53" s="284" t="s">
        <v>169</v>
      </c>
      <c r="I53" s="284" t="s">
        <v>170</v>
      </c>
      <c r="M53" s="284" t="s">
        <v>171</v>
      </c>
    </row>
    <row r="54" spans="1:15" x14ac:dyDescent="0.2">
      <c r="A54" s="37" t="s">
        <v>172</v>
      </c>
      <c r="B54" s="294"/>
      <c r="C54" s="293"/>
      <c r="E54" s="37" t="s">
        <v>172</v>
      </c>
      <c r="F54" s="294"/>
      <c r="G54" s="293"/>
      <c r="I54" s="37" t="s">
        <v>172</v>
      </c>
      <c r="J54" s="294"/>
      <c r="K54" s="293"/>
      <c r="M54" s="37" t="s">
        <v>172</v>
      </c>
      <c r="N54" s="294"/>
      <c r="O54" s="293"/>
    </row>
    <row r="55" spans="1:15" x14ac:dyDescent="0.2">
      <c r="A55" s="37" t="s">
        <v>173</v>
      </c>
      <c r="B55" s="294"/>
      <c r="C55" s="293"/>
      <c r="E55" s="37" t="s">
        <v>173</v>
      </c>
      <c r="F55" s="294"/>
      <c r="G55" s="293"/>
      <c r="I55" s="37" t="s">
        <v>173</v>
      </c>
      <c r="J55" s="294"/>
      <c r="K55" s="293"/>
      <c r="M55" s="37" t="s">
        <v>173</v>
      </c>
      <c r="N55" s="294"/>
      <c r="O55" s="293"/>
    </row>
    <row r="56" spans="1:15" x14ac:dyDescent="0.2">
      <c r="A56" s="37" t="s">
        <v>174</v>
      </c>
      <c r="B56" s="295"/>
      <c r="C56" s="296">
        <f>B54*B56</f>
        <v>0</v>
      </c>
      <c r="E56" s="37" t="s">
        <v>174</v>
      </c>
      <c r="F56" s="295"/>
      <c r="G56" s="296">
        <f>F54*F56</f>
        <v>0</v>
      </c>
      <c r="I56" s="37" t="s">
        <v>174</v>
      </c>
      <c r="J56" s="295"/>
      <c r="K56" s="296">
        <f>J54*J56</f>
        <v>0</v>
      </c>
      <c r="M56" s="37" t="s">
        <v>174</v>
      </c>
      <c r="N56" s="295"/>
      <c r="O56" s="296">
        <f>N54*N56</f>
        <v>0</v>
      </c>
    </row>
    <row r="57" spans="1:15" x14ac:dyDescent="0.2">
      <c r="A57" s="37" t="s">
        <v>175</v>
      </c>
      <c r="B57" s="295"/>
      <c r="C57" s="296">
        <f>B54*B57</f>
        <v>0</v>
      </c>
      <c r="E57" s="37" t="s">
        <v>175</v>
      </c>
      <c r="F57" s="295"/>
      <c r="G57" s="296">
        <f>F54*F57</f>
        <v>0</v>
      </c>
      <c r="I57" s="37" t="s">
        <v>175</v>
      </c>
      <c r="J57" s="295"/>
      <c r="K57" s="296">
        <f>J54*J57</f>
        <v>0</v>
      </c>
      <c r="M57" s="37" t="s">
        <v>175</v>
      </c>
      <c r="N57" s="295"/>
      <c r="O57" s="296">
        <f>N54*N57</f>
        <v>0</v>
      </c>
    </row>
    <row r="58" spans="1:15" x14ac:dyDescent="0.2">
      <c r="A58" s="37" t="s">
        <v>176</v>
      </c>
      <c r="B58" s="295"/>
      <c r="C58" s="296">
        <f>B54*2*B58</f>
        <v>0</v>
      </c>
      <c r="E58" s="37" t="s">
        <v>176</v>
      </c>
      <c r="F58" s="295"/>
      <c r="G58" s="296">
        <f>F54*2*F58</f>
        <v>0</v>
      </c>
      <c r="I58" s="37" t="s">
        <v>176</v>
      </c>
      <c r="J58" s="295"/>
      <c r="K58" s="296">
        <f>J54*2*J58</f>
        <v>0</v>
      </c>
      <c r="M58" s="37" t="s">
        <v>176</v>
      </c>
      <c r="N58" s="295"/>
      <c r="O58" s="296">
        <f>N54*2*N58</f>
        <v>0</v>
      </c>
    </row>
    <row r="59" spans="1:15" x14ac:dyDescent="0.2">
      <c r="A59" s="37" t="s">
        <v>177</v>
      </c>
      <c r="B59" s="295"/>
      <c r="C59" s="296">
        <f>B59*B54</f>
        <v>0</v>
      </c>
      <c r="E59" s="37" t="s">
        <v>177</v>
      </c>
      <c r="F59" s="295"/>
      <c r="G59" s="296">
        <f>F59*F54</f>
        <v>0</v>
      </c>
      <c r="I59" s="37" t="s">
        <v>177</v>
      </c>
      <c r="J59" s="295"/>
      <c r="K59" s="296">
        <f>J59*J54</f>
        <v>0</v>
      </c>
      <c r="M59" s="37" t="s">
        <v>177</v>
      </c>
      <c r="N59" s="295"/>
      <c r="O59" s="296">
        <f>N59*N54</f>
        <v>0</v>
      </c>
    </row>
    <row r="60" spans="1:15" x14ac:dyDescent="0.2">
      <c r="A60" s="37" t="s">
        <v>178</v>
      </c>
      <c r="B60" s="295"/>
      <c r="C60" s="296">
        <f>B60*B55</f>
        <v>0</v>
      </c>
      <c r="E60" s="37" t="s">
        <v>178</v>
      </c>
      <c r="F60" s="295"/>
      <c r="G60" s="296">
        <f>F60*F55</f>
        <v>0</v>
      </c>
      <c r="I60" s="37" t="s">
        <v>178</v>
      </c>
      <c r="J60" s="295"/>
      <c r="K60" s="296">
        <f>J60*J55</f>
        <v>0</v>
      </c>
      <c r="M60" s="37" t="s">
        <v>178</v>
      </c>
      <c r="N60" s="295"/>
      <c r="O60" s="296">
        <f>N60*N55</f>
        <v>0</v>
      </c>
    </row>
    <row r="61" spans="1:15" x14ac:dyDescent="0.2">
      <c r="A61" s="37" t="s">
        <v>179</v>
      </c>
      <c r="B61" s="295"/>
      <c r="C61" s="296">
        <f>B54*(B55-0.5)*B61</f>
        <v>0</v>
      </c>
      <c r="E61" s="37" t="s">
        <v>179</v>
      </c>
      <c r="F61" s="295"/>
      <c r="G61" s="296">
        <f>F54*(F55-0.5)*F61</f>
        <v>0</v>
      </c>
      <c r="I61" s="37" t="s">
        <v>179</v>
      </c>
      <c r="J61" s="295"/>
      <c r="K61" s="296">
        <f>J54*(J55-0.5)*J61</f>
        <v>0</v>
      </c>
      <c r="M61" s="37" t="s">
        <v>179</v>
      </c>
      <c r="N61" s="295"/>
      <c r="O61" s="296">
        <f>N54*(N55-0.5)*N61</f>
        <v>0</v>
      </c>
    </row>
    <row r="62" spans="1:15" x14ac:dyDescent="0.2">
      <c r="A62" s="37" t="s">
        <v>70</v>
      </c>
      <c r="B62" s="295"/>
      <c r="C62" s="296">
        <f>B62*B54</f>
        <v>0</v>
      </c>
      <c r="E62" s="37" t="s">
        <v>70</v>
      </c>
      <c r="F62" s="295"/>
      <c r="G62" s="296">
        <f>F62*F54</f>
        <v>0</v>
      </c>
      <c r="I62" s="37" t="s">
        <v>70</v>
      </c>
      <c r="J62" s="295"/>
      <c r="K62" s="296">
        <f>J62*J54</f>
        <v>0</v>
      </c>
      <c r="M62" s="37" t="s">
        <v>70</v>
      </c>
      <c r="N62" s="295"/>
      <c r="O62" s="296">
        <f>N62*N54</f>
        <v>0</v>
      </c>
    </row>
    <row r="63" spans="1:15" x14ac:dyDescent="0.2">
      <c r="C63" s="297"/>
      <c r="G63" s="306"/>
      <c r="K63" s="297"/>
      <c r="O63" s="297"/>
    </row>
    <row r="64" spans="1:15" x14ac:dyDescent="0.2">
      <c r="A64" s="37" t="s">
        <v>182</v>
      </c>
      <c r="C64" s="296">
        <f>SUM(C56:C62)*(1+'Detailed Budget'!$F$9)</f>
        <v>0</v>
      </c>
      <c r="E64" s="37" t="s">
        <v>24</v>
      </c>
      <c r="G64" s="296">
        <f>SUM(G56:G62)*(1+'Detailed Budget'!$F$9)</f>
        <v>0</v>
      </c>
      <c r="I64" s="37" t="s">
        <v>24</v>
      </c>
      <c r="K64" s="296">
        <f>SUM(K56:K62)*(1+'Detailed Budget'!$F$9)</f>
        <v>0</v>
      </c>
      <c r="M64" s="37" t="s">
        <v>24</v>
      </c>
      <c r="O64" s="296">
        <f>SUM(O56:O62)*(1+'Detailed Budget'!$F$9)</f>
        <v>0</v>
      </c>
    </row>
    <row r="66" spans="1:15" x14ac:dyDescent="0.2">
      <c r="A66" s="284" t="s">
        <v>192</v>
      </c>
      <c r="C66" s="298">
        <f>C64+G64+K64+O64</f>
        <v>0</v>
      </c>
    </row>
    <row r="68" spans="1:15" s="302" customFormat="1" x14ac:dyDescent="0.2">
      <c r="A68" s="301" t="s">
        <v>57</v>
      </c>
    </row>
    <row r="69" spans="1:15" x14ac:dyDescent="0.2">
      <c r="A69" s="284" t="s">
        <v>168</v>
      </c>
      <c r="E69" s="284" t="s">
        <v>169</v>
      </c>
      <c r="I69" s="284" t="s">
        <v>170</v>
      </c>
      <c r="M69" s="284" t="s">
        <v>171</v>
      </c>
    </row>
    <row r="70" spans="1:15" x14ac:dyDescent="0.2">
      <c r="A70" s="37" t="s">
        <v>172</v>
      </c>
      <c r="B70" s="294"/>
      <c r="C70" s="293"/>
      <c r="E70" s="37" t="s">
        <v>172</v>
      </c>
      <c r="F70" s="294"/>
      <c r="G70" s="293"/>
      <c r="I70" s="37" t="s">
        <v>172</v>
      </c>
      <c r="J70" s="294"/>
      <c r="K70" s="293"/>
      <c r="M70" s="37" t="s">
        <v>172</v>
      </c>
      <c r="N70" s="294"/>
      <c r="O70" s="293"/>
    </row>
    <row r="71" spans="1:15" x14ac:dyDescent="0.2">
      <c r="A71" s="37" t="s">
        <v>173</v>
      </c>
      <c r="B71" s="294"/>
      <c r="C71" s="293"/>
      <c r="E71" s="37" t="s">
        <v>173</v>
      </c>
      <c r="F71" s="294"/>
      <c r="G71" s="293"/>
      <c r="I71" s="37" t="s">
        <v>173</v>
      </c>
      <c r="J71" s="294"/>
      <c r="K71" s="293"/>
      <c r="M71" s="37" t="s">
        <v>173</v>
      </c>
      <c r="N71" s="294"/>
      <c r="O71" s="293"/>
    </row>
    <row r="72" spans="1:15" x14ac:dyDescent="0.2">
      <c r="A72" s="37" t="s">
        <v>174</v>
      </c>
      <c r="B72" s="295"/>
      <c r="C72" s="296">
        <f>B70*B72</f>
        <v>0</v>
      </c>
      <c r="E72" s="37" t="s">
        <v>174</v>
      </c>
      <c r="F72" s="295"/>
      <c r="G72" s="296">
        <f>F70*F72</f>
        <v>0</v>
      </c>
      <c r="I72" s="37" t="s">
        <v>174</v>
      </c>
      <c r="J72" s="295"/>
      <c r="K72" s="296">
        <f>J70*J72</f>
        <v>0</v>
      </c>
      <c r="M72" s="37" t="s">
        <v>174</v>
      </c>
      <c r="N72" s="295"/>
      <c r="O72" s="296">
        <f>N70*N72</f>
        <v>0</v>
      </c>
    </row>
    <row r="73" spans="1:15" x14ac:dyDescent="0.2">
      <c r="A73" s="37" t="s">
        <v>175</v>
      </c>
      <c r="B73" s="295"/>
      <c r="C73" s="296">
        <f>B70*B73</f>
        <v>0</v>
      </c>
      <c r="E73" s="37" t="s">
        <v>175</v>
      </c>
      <c r="F73" s="295"/>
      <c r="G73" s="296">
        <f>F70*F73</f>
        <v>0</v>
      </c>
      <c r="I73" s="37" t="s">
        <v>175</v>
      </c>
      <c r="J73" s="295"/>
      <c r="K73" s="296">
        <f>J70*J73</f>
        <v>0</v>
      </c>
      <c r="M73" s="37" t="s">
        <v>175</v>
      </c>
      <c r="N73" s="295"/>
      <c r="O73" s="296">
        <f>N70*N73</f>
        <v>0</v>
      </c>
    </row>
    <row r="74" spans="1:15" x14ac:dyDescent="0.2">
      <c r="A74" s="37" t="s">
        <v>176</v>
      </c>
      <c r="B74" s="295"/>
      <c r="C74" s="296">
        <f>B70*2*B74</f>
        <v>0</v>
      </c>
      <c r="E74" s="37" t="s">
        <v>176</v>
      </c>
      <c r="F74" s="295"/>
      <c r="G74" s="296">
        <f>F70*2*F74</f>
        <v>0</v>
      </c>
      <c r="I74" s="37" t="s">
        <v>176</v>
      </c>
      <c r="J74" s="295"/>
      <c r="K74" s="296">
        <f>J70*2*J74</f>
        <v>0</v>
      </c>
      <c r="M74" s="37" t="s">
        <v>176</v>
      </c>
      <c r="N74" s="295"/>
      <c r="O74" s="296">
        <f>N70*2*N74</f>
        <v>0</v>
      </c>
    </row>
    <row r="75" spans="1:15" x14ac:dyDescent="0.2">
      <c r="A75" s="37" t="s">
        <v>177</v>
      </c>
      <c r="B75" s="295"/>
      <c r="C75" s="296">
        <f>B75*B70</f>
        <v>0</v>
      </c>
      <c r="E75" s="37" t="s">
        <v>177</v>
      </c>
      <c r="F75" s="295"/>
      <c r="G75" s="296">
        <f>F75*F70</f>
        <v>0</v>
      </c>
      <c r="I75" s="37" t="s">
        <v>177</v>
      </c>
      <c r="J75" s="295"/>
      <c r="K75" s="296">
        <f>J75*J70</f>
        <v>0</v>
      </c>
      <c r="M75" s="37" t="s">
        <v>177</v>
      </c>
      <c r="N75" s="295"/>
      <c r="O75" s="296">
        <f>N75*N70</f>
        <v>0</v>
      </c>
    </row>
    <row r="76" spans="1:15" x14ac:dyDescent="0.2">
      <c r="A76" s="37" t="s">
        <v>178</v>
      </c>
      <c r="B76" s="295"/>
      <c r="C76" s="296">
        <f>B76*B71</f>
        <v>0</v>
      </c>
      <c r="E76" s="37" t="s">
        <v>178</v>
      </c>
      <c r="F76" s="295"/>
      <c r="G76" s="296">
        <f>F76*F71</f>
        <v>0</v>
      </c>
      <c r="I76" s="37" t="s">
        <v>178</v>
      </c>
      <c r="J76" s="295"/>
      <c r="K76" s="296">
        <f>J76*J71</f>
        <v>0</v>
      </c>
      <c r="M76" s="37" t="s">
        <v>178</v>
      </c>
      <c r="N76" s="295"/>
      <c r="O76" s="296">
        <f>N76*N71</f>
        <v>0</v>
      </c>
    </row>
    <row r="77" spans="1:15" x14ac:dyDescent="0.2">
      <c r="A77" s="37" t="s">
        <v>179</v>
      </c>
      <c r="B77" s="295"/>
      <c r="C77" s="296">
        <f>B70*(B71-0.5)*B77</f>
        <v>0</v>
      </c>
      <c r="E77" s="37" t="s">
        <v>179</v>
      </c>
      <c r="F77" s="295"/>
      <c r="G77" s="296">
        <f>F70*(F71-0.5)*F77</f>
        <v>0</v>
      </c>
      <c r="I77" s="37" t="s">
        <v>179</v>
      </c>
      <c r="J77" s="295"/>
      <c r="K77" s="296">
        <f>J70*(J71-0.5)*J77</f>
        <v>0</v>
      </c>
      <c r="M77" s="37" t="s">
        <v>179</v>
      </c>
      <c r="N77" s="295"/>
      <c r="O77" s="296">
        <f>N70*(N71-0.5)*N77</f>
        <v>0</v>
      </c>
    </row>
    <row r="78" spans="1:15" x14ac:dyDescent="0.2">
      <c r="A78" s="37" t="s">
        <v>70</v>
      </c>
      <c r="B78" s="295"/>
      <c r="C78" s="296">
        <f>B78*B70</f>
        <v>0</v>
      </c>
      <c r="E78" s="37" t="s">
        <v>70</v>
      </c>
      <c r="F78" s="295"/>
      <c r="G78" s="296">
        <f>F78*F70</f>
        <v>0</v>
      </c>
      <c r="I78" s="37" t="s">
        <v>70</v>
      </c>
      <c r="J78" s="295"/>
      <c r="K78" s="296">
        <f>J78*J70</f>
        <v>0</v>
      </c>
      <c r="M78" s="37" t="s">
        <v>70</v>
      </c>
      <c r="N78" s="295"/>
      <c r="O78" s="296">
        <f>N78*N70</f>
        <v>0</v>
      </c>
    </row>
    <row r="79" spans="1:15" x14ac:dyDescent="0.2">
      <c r="C79" s="297"/>
      <c r="G79" s="297"/>
      <c r="K79" s="297"/>
      <c r="O79" s="297"/>
    </row>
    <row r="80" spans="1:15" x14ac:dyDescent="0.2">
      <c r="A80" s="37" t="s">
        <v>182</v>
      </c>
      <c r="C80" s="296">
        <f>SUM(C72:C78)*(1+'Detailed Budget'!$F$9)</f>
        <v>0</v>
      </c>
      <c r="E80" s="37" t="s">
        <v>24</v>
      </c>
      <c r="G80" s="296">
        <f>SUM(G72:G78)*(1+'Detailed Budget'!$F$9)</f>
        <v>0</v>
      </c>
      <c r="I80" s="37" t="s">
        <v>24</v>
      </c>
      <c r="K80" s="296">
        <f>SUM(K72:K78)*(1+'Detailed Budget'!$F$9)</f>
        <v>0</v>
      </c>
      <c r="M80" s="37" t="s">
        <v>24</v>
      </c>
      <c r="O80" s="296">
        <f>SUM(O72:O78)*(1+'Detailed Budget'!$F$9)</f>
        <v>0</v>
      </c>
    </row>
    <row r="82" spans="1:3" x14ac:dyDescent="0.2">
      <c r="A82" s="284" t="s">
        <v>193</v>
      </c>
      <c r="C82" s="298">
        <f>C80+G80+K80+O80</f>
        <v>0</v>
      </c>
    </row>
    <row r="84" spans="1:3" x14ac:dyDescent="0.2">
      <c r="A84" s="307" t="s">
        <v>189</v>
      </c>
      <c r="B84" s="308"/>
      <c r="C84" s="309">
        <f>'Foreign Travel'!C18+'Foreign Travel'!C34+'Foreign Travel'!C50+'Foreign Travel'!C66+'Foreign Travel'!C82</f>
        <v>0</v>
      </c>
    </row>
  </sheetData>
  <pageMargins left="0.7" right="0.7" top="0.75" bottom="0.75" header="0.3" footer="0.3"/>
  <pageSetup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56"/>
  <sheetViews>
    <sheetView showGridLines="0" zoomScaleNormal="100" workbookViewId="0">
      <selection activeCell="E37" sqref="E37"/>
    </sheetView>
  </sheetViews>
  <sheetFormatPr defaultRowHeight="12.75" x14ac:dyDescent="0.2"/>
  <cols>
    <col min="1" max="1" width="3.42578125" customWidth="1"/>
    <col min="2" max="2" width="17.140625" style="37" customWidth="1"/>
    <col min="3" max="3" width="10.28515625" style="37" customWidth="1"/>
    <col min="4" max="4" width="10.28515625" customWidth="1"/>
    <col min="5" max="5" width="10.28515625" style="1" customWidth="1"/>
    <col min="6" max="6" width="10.28515625" customWidth="1"/>
    <col min="7" max="9" width="9" style="3" customWidth="1"/>
    <col min="10" max="26" width="9" customWidth="1"/>
    <col min="27" max="27" width="10.7109375" customWidth="1"/>
  </cols>
  <sheetData>
    <row r="1" spans="1:27" s="198" customFormat="1" x14ac:dyDescent="0.2">
      <c r="A1" s="93"/>
      <c r="B1" s="28" t="s">
        <v>15</v>
      </c>
      <c r="C1" s="323"/>
      <c r="D1" s="324"/>
      <c r="E1" s="325"/>
      <c r="F1" s="27"/>
      <c r="G1"/>
      <c r="H1"/>
      <c r="I1"/>
      <c r="J1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7" s="198" customFormat="1" x14ac:dyDescent="0.2">
      <c r="B2" s="28" t="s">
        <v>60</v>
      </c>
      <c r="C2" s="326"/>
      <c r="D2" s="327"/>
      <c r="E2" s="328"/>
      <c r="F2" s="27"/>
      <c r="G2"/>
      <c r="H2"/>
      <c r="I2" s="210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</row>
    <row r="3" spans="1:27" s="198" customFormat="1" x14ac:dyDescent="0.2">
      <c r="B3" s="28" t="s">
        <v>16</v>
      </c>
      <c r="C3" s="319"/>
      <c r="D3" s="320"/>
      <c r="E3" s="320"/>
      <c r="F3" s="320"/>
      <c r="G3" s="320"/>
      <c r="H3" s="320"/>
      <c r="I3" s="320"/>
      <c r="J3" s="321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</row>
    <row r="4" spans="1:27" s="198" customFormat="1" x14ac:dyDescent="0.2">
      <c r="B4" s="28" t="s">
        <v>17</v>
      </c>
      <c r="C4" s="221">
        <v>45200</v>
      </c>
      <c r="D4" s="221">
        <v>45565</v>
      </c>
      <c r="E4" s="27"/>
      <c r="F4" s="27"/>
      <c r="G4" s="28" t="s">
        <v>12</v>
      </c>
      <c r="H4" s="223">
        <v>2024</v>
      </c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</row>
    <row r="5" spans="1:27" s="198" customFormat="1" x14ac:dyDescent="0.2">
      <c r="B5" s="28" t="s">
        <v>18</v>
      </c>
      <c r="C5" s="319"/>
      <c r="D5" s="320"/>
      <c r="E5" s="321"/>
      <c r="F5"/>
      <c r="G5"/>
      <c r="H5"/>
      <c r="I5"/>
      <c r="J5" s="37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</row>
    <row r="6" spans="1:27" s="198" customFormat="1" x14ac:dyDescent="0.2">
      <c r="B6" s="28" t="s">
        <v>52</v>
      </c>
      <c r="C6" s="319"/>
      <c r="D6" s="320"/>
      <c r="E6" s="321"/>
      <c r="F6"/>
      <c r="G6"/>
      <c r="H6" s="287" t="s">
        <v>144</v>
      </c>
      <c r="I6"/>
      <c r="J6" s="27"/>
    </row>
    <row r="7" spans="1:27" s="198" customFormat="1" x14ac:dyDescent="0.2">
      <c r="B7"/>
      <c r="C7"/>
      <c r="D7"/>
      <c r="E7"/>
      <c r="F7"/>
      <c r="G7" s="27"/>
      <c r="H7" s="27"/>
      <c r="I7" s="27"/>
      <c r="J7" s="27"/>
    </row>
    <row r="8" spans="1:27" s="198" customFormat="1" x14ac:dyDescent="0.2">
      <c r="B8" s="27"/>
      <c r="C8" s="80"/>
      <c r="E8" s="312" t="s">
        <v>73</v>
      </c>
      <c r="F8" s="312"/>
      <c r="H8" s="312" t="s">
        <v>35</v>
      </c>
      <c r="I8" s="312"/>
      <c r="L8" s="312" t="s">
        <v>35</v>
      </c>
      <c r="M8" s="312"/>
      <c r="P8" s="312" t="s">
        <v>35</v>
      </c>
      <c r="Q8" s="312"/>
      <c r="T8" s="312" t="s">
        <v>35</v>
      </c>
      <c r="U8" s="312"/>
      <c r="X8" s="312" t="s">
        <v>35</v>
      </c>
      <c r="Y8" s="312"/>
    </row>
    <row r="9" spans="1:27" s="198" customFormat="1" x14ac:dyDescent="0.2">
      <c r="B9" s="27"/>
      <c r="C9" s="26" t="s">
        <v>19</v>
      </c>
      <c r="D9" s="196">
        <f>IF(C4&gt;=DATE(YEAR(C4),9,1),12-DATEDIF(DATE(YEAR(C4),9,1),DATE(YEAR(C4),MONTH(C4),1),"m"),DATEDIF(DATE(YEAR(C4),MONTH(C4),1),DATE(YEAR(C4),9,1),"m"))</f>
        <v>11</v>
      </c>
      <c r="E9" s="62" t="s">
        <v>71</v>
      </c>
      <c r="F9" s="199">
        <v>0.03</v>
      </c>
      <c r="G9" s="66"/>
      <c r="H9" s="62" t="s">
        <v>48</v>
      </c>
      <c r="I9" s="200">
        <f>IF($D$13=1,0.287,0.287+0.022)</f>
        <v>0.309</v>
      </c>
      <c r="J9" s="201"/>
      <c r="K9" s="201"/>
      <c r="L9" s="62" t="s">
        <v>48</v>
      </c>
      <c r="M9" s="200">
        <f>I9</f>
        <v>0.309</v>
      </c>
      <c r="N9" s="201"/>
      <c r="O9" s="201"/>
      <c r="P9" s="62" t="s">
        <v>48</v>
      </c>
      <c r="Q9" s="200">
        <f>M9</f>
        <v>0.309</v>
      </c>
      <c r="R9" s="201"/>
      <c r="S9" s="201"/>
      <c r="T9" s="62" t="s">
        <v>48</v>
      </c>
      <c r="U9" s="200">
        <f>Q9</f>
        <v>0.309</v>
      </c>
      <c r="V9" s="201"/>
      <c r="W9" s="201"/>
      <c r="X9" s="62" t="s">
        <v>48</v>
      </c>
      <c r="Y9" s="200">
        <f>U9</f>
        <v>0.309</v>
      </c>
      <c r="Z9" s="66"/>
      <c r="AA9" s="67"/>
    </row>
    <row r="10" spans="1:27" s="198" customFormat="1" x14ac:dyDescent="0.2">
      <c r="B10" s="27"/>
      <c r="C10" s="26" t="s">
        <v>20</v>
      </c>
      <c r="D10" s="196">
        <f>12-D9</f>
        <v>1</v>
      </c>
      <c r="E10" s="62" t="s">
        <v>31</v>
      </c>
      <c r="F10" s="199">
        <v>0.04</v>
      </c>
      <c r="G10" s="202"/>
      <c r="H10" s="62" t="s">
        <v>47</v>
      </c>
      <c r="I10" s="200">
        <v>0.251</v>
      </c>
      <c r="J10" s="201"/>
      <c r="K10" s="201"/>
      <c r="L10" s="62" t="s">
        <v>47</v>
      </c>
      <c r="M10" s="200">
        <f>I10</f>
        <v>0.251</v>
      </c>
      <c r="N10" s="201"/>
      <c r="O10" s="201"/>
      <c r="P10" s="62" t="s">
        <v>47</v>
      </c>
      <c r="Q10" s="200">
        <f>M10</f>
        <v>0.251</v>
      </c>
      <c r="R10" s="201"/>
      <c r="S10" s="201"/>
      <c r="T10" s="62" t="s">
        <v>47</v>
      </c>
      <c r="U10" s="200">
        <f>Q10</f>
        <v>0.251</v>
      </c>
      <c r="V10" s="201"/>
      <c r="W10" s="201"/>
      <c r="X10" s="62" t="s">
        <v>47</v>
      </c>
      <c r="Y10" s="200">
        <f>U10</f>
        <v>0.251</v>
      </c>
      <c r="Z10" s="203"/>
      <c r="AA10" s="203"/>
    </row>
    <row r="11" spans="1:27" s="198" customFormat="1" x14ac:dyDescent="0.2">
      <c r="B11" s="29"/>
      <c r="C11" s="28" t="s">
        <v>50</v>
      </c>
      <c r="D11" s="197">
        <f>DATEDIF(C4,D4,"y")+1</f>
        <v>1</v>
      </c>
      <c r="E11" s="222" t="s">
        <v>30</v>
      </c>
      <c r="F11" s="199">
        <v>0.04</v>
      </c>
      <c r="G11" s="204"/>
      <c r="H11" s="62" t="s">
        <v>46</v>
      </c>
      <c r="I11" s="200">
        <v>5.8999999999999997E-2</v>
      </c>
      <c r="J11" s="201"/>
      <c r="K11" s="201"/>
      <c r="L11" s="62" t="s">
        <v>46</v>
      </c>
      <c r="M11" s="200">
        <f>I11</f>
        <v>5.8999999999999997E-2</v>
      </c>
      <c r="N11" s="201"/>
      <c r="O11" s="201"/>
      <c r="P11" s="62" t="s">
        <v>46</v>
      </c>
      <c r="Q11" s="200">
        <f>M11</f>
        <v>5.8999999999999997E-2</v>
      </c>
      <c r="R11" s="201"/>
      <c r="S11" s="201"/>
      <c r="T11" s="62" t="s">
        <v>46</v>
      </c>
      <c r="U11" s="200">
        <f>Q11</f>
        <v>5.8999999999999997E-2</v>
      </c>
      <c r="V11" s="201"/>
      <c r="W11" s="201"/>
      <c r="X11" s="62" t="s">
        <v>46</v>
      </c>
      <c r="Y11" s="200">
        <f>U11</f>
        <v>5.8999999999999997E-2</v>
      </c>
      <c r="Z11" s="203"/>
      <c r="AA11" s="203"/>
    </row>
    <row r="12" spans="1:27" s="198" customFormat="1" x14ac:dyDescent="0.2">
      <c r="A12" s="205"/>
      <c r="B12" s="24"/>
      <c r="C12" s="26" t="s">
        <v>49</v>
      </c>
      <c r="D12" s="196">
        <f>IF(C4&gt;=DATE(H4,9,1),CEILING((C4-DATE(H4,8,31))/365,1),0)</f>
        <v>0</v>
      </c>
      <c r="G12" s="203"/>
      <c r="H12" s="62" t="s">
        <v>45</v>
      </c>
      <c r="I12" s="200">
        <v>6.9000000000000006E-2</v>
      </c>
      <c r="J12" s="79"/>
      <c r="K12" s="201"/>
      <c r="L12" s="62" t="s">
        <v>45</v>
      </c>
      <c r="M12" s="200">
        <f>I12</f>
        <v>6.9000000000000006E-2</v>
      </c>
      <c r="N12" s="201"/>
      <c r="O12" s="201"/>
      <c r="P12" s="62" t="s">
        <v>45</v>
      </c>
      <c r="Q12" s="200">
        <f>M12</f>
        <v>6.9000000000000006E-2</v>
      </c>
      <c r="R12" s="201"/>
      <c r="S12" s="201"/>
      <c r="T12" s="62" t="s">
        <v>45</v>
      </c>
      <c r="U12" s="200">
        <f>Q12</f>
        <v>6.9000000000000006E-2</v>
      </c>
      <c r="V12" s="201"/>
      <c r="W12" s="201"/>
      <c r="X12" s="62" t="s">
        <v>45</v>
      </c>
      <c r="Y12" s="200">
        <f>U12</f>
        <v>6.9000000000000006E-2</v>
      </c>
      <c r="Z12" s="203"/>
      <c r="AA12" s="203"/>
    </row>
    <row r="13" spans="1:27" s="198" customFormat="1" x14ac:dyDescent="0.2">
      <c r="A13" s="24"/>
      <c r="C13" s="106" t="s">
        <v>72</v>
      </c>
      <c r="D13" s="212">
        <v>5</v>
      </c>
      <c r="E13" s="213"/>
      <c r="G13" s="203"/>
      <c r="H13" s="195" t="s">
        <v>89</v>
      </c>
      <c r="I13" s="206">
        <v>0</v>
      </c>
      <c r="J13" s="201"/>
      <c r="K13" s="201"/>
      <c r="L13" s="195" t="s">
        <v>89</v>
      </c>
      <c r="M13" s="200">
        <f>I13</f>
        <v>0</v>
      </c>
      <c r="N13" s="201"/>
      <c r="O13" s="201"/>
      <c r="P13" s="195" t="s">
        <v>89</v>
      </c>
      <c r="Q13" s="200">
        <f>M13</f>
        <v>0</v>
      </c>
      <c r="R13" s="201"/>
      <c r="S13" s="201"/>
      <c r="T13" s="195" t="s">
        <v>89</v>
      </c>
      <c r="U13" s="200">
        <f>Q13</f>
        <v>0</v>
      </c>
      <c r="V13" s="201"/>
      <c r="W13" s="201"/>
      <c r="X13" s="195" t="s">
        <v>89</v>
      </c>
      <c r="Y13" s="200">
        <f>U13</f>
        <v>0</v>
      </c>
      <c r="Z13" s="203"/>
      <c r="AA13" s="203"/>
    </row>
    <row r="14" spans="1:27" s="208" customFormat="1" x14ac:dyDescent="0.2">
      <c r="A14" s="207"/>
      <c r="B14" s="198"/>
      <c r="C14" s="26" t="s">
        <v>66</v>
      </c>
      <c r="D14" s="211">
        <f>212100*0.75</f>
        <v>159075</v>
      </c>
      <c r="E14" s="288" t="s">
        <v>163</v>
      </c>
      <c r="G14" s="204"/>
      <c r="Z14" s="204"/>
      <c r="AA14" s="209"/>
    </row>
    <row r="15" spans="1:27" s="5" customFormat="1" x14ac:dyDescent="0.2">
      <c r="A15" s="25"/>
      <c r="C15" s="106" t="s">
        <v>104</v>
      </c>
      <c r="D15" s="330">
        <v>56484</v>
      </c>
      <c r="E15" s="329" t="s">
        <v>194</v>
      </c>
      <c r="G15" s="315" t="s">
        <v>25</v>
      </c>
      <c r="H15" s="316"/>
      <c r="I15" s="111">
        <f>C4</f>
        <v>45200</v>
      </c>
      <c r="J15" s="111">
        <f>DATE(YEAR(I15)+1,MONTH(I15),DAY(I15))-1</f>
        <v>45565</v>
      </c>
      <c r="K15" s="315" t="s">
        <v>36</v>
      </c>
      <c r="L15" s="316"/>
      <c r="M15" s="111">
        <f>J15+1</f>
        <v>45566</v>
      </c>
      <c r="N15" s="111">
        <f>DATE(YEAR(M15)+1,MONTH(M15),DAY(M15))-1</f>
        <v>45930</v>
      </c>
      <c r="O15" s="315" t="s">
        <v>39</v>
      </c>
      <c r="P15" s="316"/>
      <c r="Q15" s="111">
        <f>N15+1</f>
        <v>45931</v>
      </c>
      <c r="R15" s="111">
        <f>DATE(YEAR(Q15)+1,MONTH(Q15),DAY(Q15))-1</f>
        <v>46295</v>
      </c>
      <c r="S15" s="315" t="s">
        <v>38</v>
      </c>
      <c r="T15" s="316"/>
      <c r="U15" s="111">
        <f>R15+1</f>
        <v>46296</v>
      </c>
      <c r="V15" s="111">
        <f>DATE(YEAR(U15)+1,MONTH(U15),DAY(U15))-1</f>
        <v>46660</v>
      </c>
      <c r="W15" s="315" t="s">
        <v>37</v>
      </c>
      <c r="X15" s="316"/>
      <c r="Y15" s="111">
        <f>V15+1</f>
        <v>46661</v>
      </c>
      <c r="Z15" s="112">
        <f>DATE(YEAR(Y15)+1,MONTH(Y15),DAY(Y15))-1</f>
        <v>47026</v>
      </c>
      <c r="AA15" s="64" t="s">
        <v>40</v>
      </c>
    </row>
    <row r="16" spans="1:27" s="5" customFormat="1" ht="38.25" customHeight="1" x14ac:dyDescent="0.2">
      <c r="A16" s="81"/>
      <c r="B16" s="107" t="s">
        <v>42</v>
      </c>
      <c r="C16" s="322" t="s">
        <v>21</v>
      </c>
      <c r="D16" s="322"/>
      <c r="E16" s="23" t="s">
        <v>14</v>
      </c>
      <c r="F16" s="63" t="s">
        <v>13</v>
      </c>
      <c r="G16" s="48" t="s">
        <v>51</v>
      </c>
      <c r="H16" s="14" t="s">
        <v>22</v>
      </c>
      <c r="I16" s="14" t="s">
        <v>23</v>
      </c>
      <c r="J16" s="21" t="s">
        <v>24</v>
      </c>
      <c r="K16" s="48" t="s">
        <v>51</v>
      </c>
      <c r="L16" s="14" t="s">
        <v>22</v>
      </c>
      <c r="M16" s="14" t="s">
        <v>23</v>
      </c>
      <c r="N16" s="21" t="s">
        <v>24</v>
      </c>
      <c r="O16" s="48" t="s">
        <v>51</v>
      </c>
      <c r="P16" s="14" t="s">
        <v>22</v>
      </c>
      <c r="Q16" s="14" t="s">
        <v>23</v>
      </c>
      <c r="R16" s="21" t="s">
        <v>24</v>
      </c>
      <c r="S16" s="48" t="s">
        <v>51</v>
      </c>
      <c r="T16" s="14" t="s">
        <v>22</v>
      </c>
      <c r="U16" s="14" t="s">
        <v>23</v>
      </c>
      <c r="V16" s="21" t="s">
        <v>24</v>
      </c>
      <c r="W16" s="48" t="s">
        <v>51</v>
      </c>
      <c r="X16" s="14" t="s">
        <v>22</v>
      </c>
      <c r="Y16" s="14" t="s">
        <v>23</v>
      </c>
      <c r="Z16" s="21" t="s">
        <v>24</v>
      </c>
      <c r="AA16" s="68"/>
    </row>
    <row r="17" spans="1:27" x14ac:dyDescent="0.2">
      <c r="A17" s="97">
        <v>1</v>
      </c>
      <c r="B17" s="216">
        <f>C1</f>
        <v>0</v>
      </c>
      <c r="C17" s="317"/>
      <c r="D17" s="318"/>
      <c r="E17" s="217">
        <v>0</v>
      </c>
      <c r="F17" s="98">
        <f t="shared" ref="F17:F28" si="0">IF((E17*(1+$F$9)^$D$12*$D$9/12+E17*(1+$F$9)^($D$12+1)*$D$10/12)&gt;$D$14,$D$14,E17*(1+$F$9)^$D$12*$D$9/12+E17*(1+$F$9)^($D$12+1)*$D$10/12)</f>
        <v>0</v>
      </c>
      <c r="G17" s="218"/>
      <c r="H17" s="115">
        <f>IF(RIGHT($C17,6)="summer",$F17/3,$F17)*G17</f>
        <v>0</v>
      </c>
      <c r="I17" s="108">
        <f t="shared" ref="I17:I28" si="1">IF(EXACT($C17,H$10),H17*I$10,IF(EXACT($C17,H$11),H17*I$11,IF(EXACT($C17,H$12),H17*I$12,IF(EXACT($C17,H$13),H17*$I$13,H17*I$9))))</f>
        <v>0</v>
      </c>
      <c r="J17" s="219">
        <f>H17+I17</f>
        <v>0</v>
      </c>
      <c r="K17" s="220">
        <f>G17</f>
        <v>0</v>
      </c>
      <c r="L17" s="108">
        <f>IF($F17*(1+$F$9)&gt;$D$14,IF(RIGHT($C17,6)="summer",$D$14/3,$D$14)*K17,IF(RIGHT($C17,6)="summer",$F17/3,$F17)*K17*(1+$F$9))</f>
        <v>0</v>
      </c>
      <c r="M17" s="108">
        <f t="shared" ref="M17:M28" si="2">IF(EXACT($C17,L$10),L17*M$10,IF(EXACT($C17,L$11),L17*M$11,IF(EXACT($C17,L$12),L17*M$12,IF(EXACT($C17,L$13),L17*$I$13,L17*M$9))))</f>
        <v>0</v>
      </c>
      <c r="N17" s="219">
        <f>L17+M17</f>
        <v>0</v>
      </c>
      <c r="O17" s="220">
        <f>K17</f>
        <v>0</v>
      </c>
      <c r="P17" s="108">
        <f>IF($F17*(1+$F$9)^2&gt;$D$14,IF(RIGHT($C17,6)="summer",$D$14/3,$D$14)*O17,IF(RIGHT($C17,6)="summer",$F17/3,$F17)*O17*(1+$F$9)^2)</f>
        <v>0</v>
      </c>
      <c r="Q17" s="108">
        <f t="shared" ref="Q17:Q28" si="3">IF(EXACT($C17,P$10),P17*Q$10,IF(EXACT($C17,P$11),P17*Q$11,IF(EXACT($C17,P$12),P17*Q$12,IF(EXACT($C17,P$13),P17*$I$13,P17*Q$9))))</f>
        <v>0</v>
      </c>
      <c r="R17" s="219">
        <f>P17+Q17</f>
        <v>0</v>
      </c>
      <c r="S17" s="220">
        <f>O17</f>
        <v>0</v>
      </c>
      <c r="T17" s="108">
        <f>IF($F17*(1+$F$9)^3&gt;$D$14,IF(RIGHT($C17,6)="summer",$D$14/3,$D$14)*S17,IF(RIGHT($C17,6)="summer",$F17/3,$F17)*S17*(1+$F$9)^3)</f>
        <v>0</v>
      </c>
      <c r="U17" s="108">
        <f t="shared" ref="U17:U28" si="4">IF(EXACT($C17,T$10),T17*U$10,IF(EXACT($C17,T$11),T17*U$11,IF(EXACT($C17,T$12),T17*U$12,IF(EXACT($C17,T$13),T17*$I$13,T17*U$9))))</f>
        <v>0</v>
      </c>
      <c r="V17" s="219">
        <f>T17+U17</f>
        <v>0</v>
      </c>
      <c r="W17" s="220">
        <f>S17</f>
        <v>0</v>
      </c>
      <c r="X17" s="108">
        <f>IF($F17*(1+$F$9)^4&gt;$D$14,IF(RIGHT($C17,6)="summer",$D$14/3,$D$14)*W17,IF(RIGHT($C17,6)="summer",$F17/3,$F17)*W17*(1+$F$9)^4)</f>
        <v>0</v>
      </c>
      <c r="Y17" s="108">
        <f t="shared" ref="Y17:Y28" si="5">IF(EXACT($C17,X$10),X17*Y$10,IF(EXACT($C17,X$11),X17*Y$11,IF(EXACT($C17,X$12),X17*Y$12,IF(EXACT($C17,X$13),X17*$I$13,X17*Y$9))))</f>
        <v>0</v>
      </c>
      <c r="Z17" s="219">
        <f>X17+Y17</f>
        <v>0</v>
      </c>
      <c r="AA17" s="99">
        <f t="shared" ref="AA17:AA33" si="6">J17+N17+R17+V17+Z17</f>
        <v>0</v>
      </c>
    </row>
    <row r="18" spans="1:27" x14ac:dyDescent="0.2">
      <c r="A18" s="90">
        <v>2</v>
      </c>
      <c r="B18" s="113"/>
      <c r="C18" s="313"/>
      <c r="D18" s="314"/>
      <c r="E18" s="114"/>
      <c r="F18" s="91">
        <f t="shared" si="0"/>
        <v>0</v>
      </c>
      <c r="G18" s="214"/>
      <c r="H18" s="115">
        <f>IF(RIGHT($C18,6)="summer",$F18/3,$F18)*G18</f>
        <v>0</v>
      </c>
      <c r="I18" s="109">
        <f t="shared" si="1"/>
        <v>0</v>
      </c>
      <c r="J18" s="110">
        <f t="shared" ref="J18:J25" si="7">H18+I18</f>
        <v>0</v>
      </c>
      <c r="K18" s="215">
        <f t="shared" ref="K18:K25" si="8">G18</f>
        <v>0</v>
      </c>
      <c r="L18" s="108">
        <f>IF($F18*(1+$F$9)&gt;$D$14,IF(RIGHT($C18,6)="summer",$D$14/3,$D$14)*K18,IF(RIGHT($C18,6)="summer",$F18/3,$F18)*K18*(1+$F$9))</f>
        <v>0</v>
      </c>
      <c r="M18" s="109">
        <f t="shared" si="2"/>
        <v>0</v>
      </c>
      <c r="N18" s="110">
        <f t="shared" ref="N18:N25" si="9">L18+M18</f>
        <v>0</v>
      </c>
      <c r="O18" s="215">
        <f t="shared" ref="O18:O25" si="10">K18</f>
        <v>0</v>
      </c>
      <c r="P18" s="108">
        <f t="shared" ref="P18:P28" si="11">IF($F18*(1+$F$9)^2&gt;$D$14,IF(RIGHT($C18,6)="summer",$D$14/3,$D$14)*O18,IF(RIGHT($C18,6)="summer",$F18/3,$F18)*O18*(1+$F$9)^2)</f>
        <v>0</v>
      </c>
      <c r="Q18" s="109">
        <f t="shared" si="3"/>
        <v>0</v>
      </c>
      <c r="R18" s="110">
        <f t="shared" ref="R18:R25" si="12">P18+Q18</f>
        <v>0</v>
      </c>
      <c r="S18" s="215">
        <f t="shared" ref="S18:S25" si="13">O18</f>
        <v>0</v>
      </c>
      <c r="T18" s="108">
        <f t="shared" ref="T18:T28" si="14">IF($F18*(1+$F$9)^3&gt;$D$14,IF(RIGHT($C18,6)="summer",$D$14/3,$D$14)*S18,IF(RIGHT($C18,6)="summer",$F18/3,$F18)*S18*(1+$F$9)^3)</f>
        <v>0</v>
      </c>
      <c r="U18" s="109">
        <f t="shared" si="4"/>
        <v>0</v>
      </c>
      <c r="V18" s="110">
        <f t="shared" ref="V18:V25" si="15">T18+U18</f>
        <v>0</v>
      </c>
      <c r="W18" s="215">
        <f t="shared" ref="W18:W25" si="16">S18</f>
        <v>0</v>
      </c>
      <c r="X18" s="108">
        <f t="shared" ref="X18:X28" si="17">IF($F18*(1+$F$9)^4&gt;$D$14,IF(RIGHT($C18,6)="summer",$D$14/3,$D$14)*W18,IF(RIGHT($C18,6)="summer",$F18/3,$F18)*W18*(1+$F$9)^4)</f>
        <v>0</v>
      </c>
      <c r="Y18" s="109">
        <f t="shared" si="5"/>
        <v>0</v>
      </c>
      <c r="Z18" s="110">
        <f t="shared" ref="Z18:Z25" si="18">X18+Y18</f>
        <v>0</v>
      </c>
      <c r="AA18" s="92">
        <f t="shared" si="6"/>
        <v>0</v>
      </c>
    </row>
    <row r="19" spans="1:27" x14ac:dyDescent="0.2">
      <c r="A19" s="90">
        <v>3</v>
      </c>
      <c r="B19" s="113"/>
      <c r="C19" s="313"/>
      <c r="D19" s="314"/>
      <c r="E19" s="114"/>
      <c r="F19" s="91">
        <f t="shared" si="0"/>
        <v>0</v>
      </c>
      <c r="G19" s="214"/>
      <c r="H19" s="115">
        <f t="shared" ref="H19:H28" si="19">IF(RIGHT($C19,6)="summer",$F19/3,$F19)*G19</f>
        <v>0</v>
      </c>
      <c r="I19" s="109">
        <f t="shared" si="1"/>
        <v>0</v>
      </c>
      <c r="J19" s="110">
        <f t="shared" si="7"/>
        <v>0</v>
      </c>
      <c r="K19" s="215">
        <f t="shared" si="8"/>
        <v>0</v>
      </c>
      <c r="L19" s="108">
        <f t="shared" ref="L19:L28" si="20">IF($F19*(1+$F$9)&gt;$D$14,IF(RIGHT($C19,6)="summer",$D$14/3,$D$14)*K19,IF(RIGHT($C19,6)="summer",$F19/3,$F19)*K19*(1+$F$9))</f>
        <v>0</v>
      </c>
      <c r="M19" s="109">
        <f t="shared" si="2"/>
        <v>0</v>
      </c>
      <c r="N19" s="110">
        <f t="shared" si="9"/>
        <v>0</v>
      </c>
      <c r="O19" s="215">
        <f t="shared" si="10"/>
        <v>0</v>
      </c>
      <c r="P19" s="108">
        <f t="shared" si="11"/>
        <v>0</v>
      </c>
      <c r="Q19" s="109">
        <f t="shared" si="3"/>
        <v>0</v>
      </c>
      <c r="R19" s="110">
        <f t="shared" si="12"/>
        <v>0</v>
      </c>
      <c r="S19" s="215">
        <f t="shared" si="13"/>
        <v>0</v>
      </c>
      <c r="T19" s="108">
        <f t="shared" si="14"/>
        <v>0</v>
      </c>
      <c r="U19" s="109">
        <f t="shared" si="4"/>
        <v>0</v>
      </c>
      <c r="V19" s="110">
        <f t="shared" si="15"/>
        <v>0</v>
      </c>
      <c r="W19" s="215">
        <f t="shared" si="16"/>
        <v>0</v>
      </c>
      <c r="X19" s="108">
        <f t="shared" si="17"/>
        <v>0</v>
      </c>
      <c r="Y19" s="109">
        <f t="shared" si="5"/>
        <v>0</v>
      </c>
      <c r="Z19" s="110">
        <f t="shared" si="18"/>
        <v>0</v>
      </c>
      <c r="AA19" s="92">
        <f t="shared" si="6"/>
        <v>0</v>
      </c>
    </row>
    <row r="20" spans="1:27" x14ac:dyDescent="0.2">
      <c r="A20" s="90">
        <v>4</v>
      </c>
      <c r="B20" s="113"/>
      <c r="C20" s="313"/>
      <c r="D20" s="314"/>
      <c r="E20" s="114"/>
      <c r="F20" s="91">
        <f t="shared" si="0"/>
        <v>0</v>
      </c>
      <c r="G20" s="214"/>
      <c r="H20" s="115">
        <f t="shared" si="19"/>
        <v>0</v>
      </c>
      <c r="I20" s="109">
        <f t="shared" si="1"/>
        <v>0</v>
      </c>
      <c r="J20" s="110">
        <f t="shared" si="7"/>
        <v>0</v>
      </c>
      <c r="K20" s="215">
        <f t="shared" si="8"/>
        <v>0</v>
      </c>
      <c r="L20" s="108">
        <f t="shared" si="20"/>
        <v>0</v>
      </c>
      <c r="M20" s="109">
        <f t="shared" si="2"/>
        <v>0</v>
      </c>
      <c r="N20" s="110">
        <f t="shared" si="9"/>
        <v>0</v>
      </c>
      <c r="O20" s="215">
        <f t="shared" si="10"/>
        <v>0</v>
      </c>
      <c r="P20" s="108">
        <f t="shared" si="11"/>
        <v>0</v>
      </c>
      <c r="Q20" s="109">
        <f t="shared" si="3"/>
        <v>0</v>
      </c>
      <c r="R20" s="110">
        <f t="shared" si="12"/>
        <v>0</v>
      </c>
      <c r="S20" s="215">
        <f t="shared" si="13"/>
        <v>0</v>
      </c>
      <c r="T20" s="108">
        <f t="shared" si="14"/>
        <v>0</v>
      </c>
      <c r="U20" s="109">
        <f t="shared" si="4"/>
        <v>0</v>
      </c>
      <c r="V20" s="110">
        <f t="shared" si="15"/>
        <v>0</v>
      </c>
      <c r="W20" s="215">
        <f t="shared" si="16"/>
        <v>0</v>
      </c>
      <c r="X20" s="108">
        <f t="shared" si="17"/>
        <v>0</v>
      </c>
      <c r="Y20" s="109">
        <f t="shared" si="5"/>
        <v>0</v>
      </c>
      <c r="Z20" s="110">
        <f t="shared" si="18"/>
        <v>0</v>
      </c>
      <c r="AA20" s="92">
        <f t="shared" si="6"/>
        <v>0</v>
      </c>
    </row>
    <row r="21" spans="1:27" x14ac:dyDescent="0.2">
      <c r="A21" s="90">
        <v>5</v>
      </c>
      <c r="B21" s="113"/>
      <c r="C21" s="313"/>
      <c r="D21" s="314"/>
      <c r="E21" s="114"/>
      <c r="F21" s="91">
        <f t="shared" si="0"/>
        <v>0</v>
      </c>
      <c r="G21" s="214"/>
      <c r="H21" s="115">
        <f t="shared" si="19"/>
        <v>0</v>
      </c>
      <c r="I21" s="109">
        <f t="shared" si="1"/>
        <v>0</v>
      </c>
      <c r="J21" s="110">
        <f t="shared" si="7"/>
        <v>0</v>
      </c>
      <c r="K21" s="215">
        <f t="shared" si="8"/>
        <v>0</v>
      </c>
      <c r="L21" s="108">
        <f t="shared" si="20"/>
        <v>0</v>
      </c>
      <c r="M21" s="109">
        <f t="shared" si="2"/>
        <v>0</v>
      </c>
      <c r="N21" s="110">
        <f t="shared" si="9"/>
        <v>0</v>
      </c>
      <c r="O21" s="215">
        <f t="shared" si="10"/>
        <v>0</v>
      </c>
      <c r="P21" s="108">
        <f t="shared" si="11"/>
        <v>0</v>
      </c>
      <c r="Q21" s="109">
        <f t="shared" si="3"/>
        <v>0</v>
      </c>
      <c r="R21" s="110">
        <f t="shared" si="12"/>
        <v>0</v>
      </c>
      <c r="S21" s="215">
        <f t="shared" si="13"/>
        <v>0</v>
      </c>
      <c r="T21" s="108">
        <f t="shared" si="14"/>
        <v>0</v>
      </c>
      <c r="U21" s="109">
        <f t="shared" si="4"/>
        <v>0</v>
      </c>
      <c r="V21" s="110">
        <f t="shared" si="15"/>
        <v>0</v>
      </c>
      <c r="W21" s="215">
        <f t="shared" si="16"/>
        <v>0</v>
      </c>
      <c r="X21" s="108">
        <f t="shared" si="17"/>
        <v>0</v>
      </c>
      <c r="Y21" s="109">
        <f t="shared" si="5"/>
        <v>0</v>
      </c>
      <c r="Z21" s="110">
        <f t="shared" si="18"/>
        <v>0</v>
      </c>
      <c r="AA21" s="92">
        <f t="shared" si="6"/>
        <v>0</v>
      </c>
    </row>
    <row r="22" spans="1:27" x14ac:dyDescent="0.2">
      <c r="A22" s="90">
        <v>6</v>
      </c>
      <c r="B22" s="113"/>
      <c r="C22" s="313"/>
      <c r="D22" s="314"/>
      <c r="E22" s="114"/>
      <c r="F22" s="91">
        <f t="shared" si="0"/>
        <v>0</v>
      </c>
      <c r="G22" s="214"/>
      <c r="H22" s="115">
        <f t="shared" si="19"/>
        <v>0</v>
      </c>
      <c r="I22" s="109">
        <f t="shared" si="1"/>
        <v>0</v>
      </c>
      <c r="J22" s="110">
        <f t="shared" si="7"/>
        <v>0</v>
      </c>
      <c r="K22" s="215">
        <f t="shared" si="8"/>
        <v>0</v>
      </c>
      <c r="L22" s="108">
        <f t="shared" si="20"/>
        <v>0</v>
      </c>
      <c r="M22" s="109">
        <f t="shared" si="2"/>
        <v>0</v>
      </c>
      <c r="N22" s="110">
        <f t="shared" si="9"/>
        <v>0</v>
      </c>
      <c r="O22" s="215">
        <f t="shared" si="10"/>
        <v>0</v>
      </c>
      <c r="P22" s="108">
        <f t="shared" si="11"/>
        <v>0</v>
      </c>
      <c r="Q22" s="109">
        <f t="shared" si="3"/>
        <v>0</v>
      </c>
      <c r="R22" s="110">
        <f t="shared" si="12"/>
        <v>0</v>
      </c>
      <c r="S22" s="215">
        <f t="shared" si="13"/>
        <v>0</v>
      </c>
      <c r="T22" s="108">
        <f t="shared" si="14"/>
        <v>0</v>
      </c>
      <c r="U22" s="109">
        <f t="shared" si="4"/>
        <v>0</v>
      </c>
      <c r="V22" s="110">
        <f t="shared" si="15"/>
        <v>0</v>
      </c>
      <c r="W22" s="215">
        <f t="shared" si="16"/>
        <v>0</v>
      </c>
      <c r="X22" s="108">
        <f t="shared" si="17"/>
        <v>0</v>
      </c>
      <c r="Y22" s="109">
        <f t="shared" si="5"/>
        <v>0</v>
      </c>
      <c r="Z22" s="110">
        <f t="shared" si="18"/>
        <v>0</v>
      </c>
      <c r="AA22" s="92">
        <f t="shared" si="6"/>
        <v>0</v>
      </c>
    </row>
    <row r="23" spans="1:27" x14ac:dyDescent="0.2">
      <c r="A23" s="90">
        <v>7</v>
      </c>
      <c r="B23" s="113"/>
      <c r="C23" s="313"/>
      <c r="D23" s="314"/>
      <c r="E23" s="114"/>
      <c r="F23" s="91">
        <f t="shared" si="0"/>
        <v>0</v>
      </c>
      <c r="G23" s="214"/>
      <c r="H23" s="115">
        <f t="shared" si="19"/>
        <v>0</v>
      </c>
      <c r="I23" s="109">
        <f t="shared" si="1"/>
        <v>0</v>
      </c>
      <c r="J23" s="110">
        <f t="shared" si="7"/>
        <v>0</v>
      </c>
      <c r="K23" s="215">
        <f t="shared" si="8"/>
        <v>0</v>
      </c>
      <c r="L23" s="108">
        <f t="shared" si="20"/>
        <v>0</v>
      </c>
      <c r="M23" s="109">
        <f t="shared" si="2"/>
        <v>0</v>
      </c>
      <c r="N23" s="110">
        <f t="shared" si="9"/>
        <v>0</v>
      </c>
      <c r="O23" s="215">
        <f t="shared" si="10"/>
        <v>0</v>
      </c>
      <c r="P23" s="108">
        <f t="shared" si="11"/>
        <v>0</v>
      </c>
      <c r="Q23" s="109">
        <f t="shared" si="3"/>
        <v>0</v>
      </c>
      <c r="R23" s="110">
        <f t="shared" si="12"/>
        <v>0</v>
      </c>
      <c r="S23" s="215">
        <f t="shared" si="13"/>
        <v>0</v>
      </c>
      <c r="T23" s="108">
        <f t="shared" si="14"/>
        <v>0</v>
      </c>
      <c r="U23" s="109">
        <f t="shared" si="4"/>
        <v>0</v>
      </c>
      <c r="V23" s="110">
        <f t="shared" si="15"/>
        <v>0</v>
      </c>
      <c r="W23" s="215">
        <f t="shared" si="16"/>
        <v>0</v>
      </c>
      <c r="X23" s="108">
        <f t="shared" si="17"/>
        <v>0</v>
      </c>
      <c r="Y23" s="109">
        <f t="shared" si="5"/>
        <v>0</v>
      </c>
      <c r="Z23" s="110">
        <f t="shared" si="18"/>
        <v>0</v>
      </c>
      <c r="AA23" s="92">
        <f t="shared" si="6"/>
        <v>0</v>
      </c>
    </row>
    <row r="24" spans="1:27" x14ac:dyDescent="0.2">
      <c r="A24" s="90">
        <v>8</v>
      </c>
      <c r="B24" s="113"/>
      <c r="C24" s="313"/>
      <c r="D24" s="314"/>
      <c r="E24" s="114"/>
      <c r="F24" s="91">
        <f t="shared" si="0"/>
        <v>0</v>
      </c>
      <c r="G24" s="214"/>
      <c r="H24" s="115">
        <f t="shared" si="19"/>
        <v>0</v>
      </c>
      <c r="I24" s="109">
        <f t="shared" si="1"/>
        <v>0</v>
      </c>
      <c r="J24" s="110">
        <f t="shared" si="7"/>
        <v>0</v>
      </c>
      <c r="K24" s="215">
        <f t="shared" si="8"/>
        <v>0</v>
      </c>
      <c r="L24" s="108">
        <f t="shared" si="20"/>
        <v>0</v>
      </c>
      <c r="M24" s="109">
        <f t="shared" si="2"/>
        <v>0</v>
      </c>
      <c r="N24" s="110">
        <f t="shared" si="9"/>
        <v>0</v>
      </c>
      <c r="O24" s="215">
        <f t="shared" si="10"/>
        <v>0</v>
      </c>
      <c r="P24" s="108">
        <f t="shared" si="11"/>
        <v>0</v>
      </c>
      <c r="Q24" s="109">
        <f t="shared" si="3"/>
        <v>0</v>
      </c>
      <c r="R24" s="110">
        <f t="shared" si="12"/>
        <v>0</v>
      </c>
      <c r="S24" s="215">
        <f t="shared" si="13"/>
        <v>0</v>
      </c>
      <c r="T24" s="108">
        <f t="shared" si="14"/>
        <v>0</v>
      </c>
      <c r="U24" s="109">
        <f t="shared" si="4"/>
        <v>0</v>
      </c>
      <c r="V24" s="110">
        <f t="shared" si="15"/>
        <v>0</v>
      </c>
      <c r="W24" s="215">
        <f t="shared" si="16"/>
        <v>0</v>
      </c>
      <c r="X24" s="108">
        <f t="shared" si="17"/>
        <v>0</v>
      </c>
      <c r="Y24" s="109">
        <f t="shared" si="5"/>
        <v>0</v>
      </c>
      <c r="Z24" s="110">
        <f t="shared" si="18"/>
        <v>0</v>
      </c>
      <c r="AA24" s="92">
        <f t="shared" si="6"/>
        <v>0</v>
      </c>
    </row>
    <row r="25" spans="1:27" x14ac:dyDescent="0.2">
      <c r="A25" s="90">
        <v>9</v>
      </c>
      <c r="B25" s="113"/>
      <c r="C25" s="313"/>
      <c r="D25" s="314"/>
      <c r="E25" s="114"/>
      <c r="F25" s="91">
        <f t="shared" si="0"/>
        <v>0</v>
      </c>
      <c r="G25" s="214"/>
      <c r="H25" s="115">
        <f t="shared" si="19"/>
        <v>0</v>
      </c>
      <c r="I25" s="109">
        <f t="shared" si="1"/>
        <v>0</v>
      </c>
      <c r="J25" s="110">
        <f t="shared" si="7"/>
        <v>0</v>
      </c>
      <c r="K25" s="215">
        <f t="shared" si="8"/>
        <v>0</v>
      </c>
      <c r="L25" s="108">
        <f t="shared" si="20"/>
        <v>0</v>
      </c>
      <c r="M25" s="109">
        <f t="shared" si="2"/>
        <v>0</v>
      </c>
      <c r="N25" s="110">
        <f t="shared" si="9"/>
        <v>0</v>
      </c>
      <c r="O25" s="215">
        <f t="shared" si="10"/>
        <v>0</v>
      </c>
      <c r="P25" s="108">
        <f t="shared" si="11"/>
        <v>0</v>
      </c>
      <c r="Q25" s="109">
        <f t="shared" si="3"/>
        <v>0</v>
      </c>
      <c r="R25" s="110">
        <f t="shared" si="12"/>
        <v>0</v>
      </c>
      <c r="S25" s="215">
        <f t="shared" si="13"/>
        <v>0</v>
      </c>
      <c r="T25" s="108">
        <f t="shared" si="14"/>
        <v>0</v>
      </c>
      <c r="U25" s="109">
        <f t="shared" si="4"/>
        <v>0</v>
      </c>
      <c r="V25" s="110">
        <f t="shared" si="15"/>
        <v>0</v>
      </c>
      <c r="W25" s="215">
        <f t="shared" si="16"/>
        <v>0</v>
      </c>
      <c r="X25" s="108">
        <f t="shared" si="17"/>
        <v>0</v>
      </c>
      <c r="Y25" s="109">
        <f t="shared" si="5"/>
        <v>0</v>
      </c>
      <c r="Z25" s="110">
        <f t="shared" si="18"/>
        <v>0</v>
      </c>
      <c r="AA25" s="92">
        <f t="shared" si="6"/>
        <v>0</v>
      </c>
    </row>
    <row r="26" spans="1:27" x14ac:dyDescent="0.2">
      <c r="A26" s="90">
        <v>10</v>
      </c>
      <c r="B26" s="113"/>
      <c r="C26" s="313"/>
      <c r="D26" s="314"/>
      <c r="E26" s="114"/>
      <c r="F26" s="91">
        <f t="shared" si="0"/>
        <v>0</v>
      </c>
      <c r="G26" s="214"/>
      <c r="H26" s="115">
        <f t="shared" si="19"/>
        <v>0</v>
      </c>
      <c r="I26" s="109">
        <f t="shared" si="1"/>
        <v>0</v>
      </c>
      <c r="J26" s="110">
        <f>H26+I26</f>
        <v>0</v>
      </c>
      <c r="K26" s="215">
        <f>G26</f>
        <v>0</v>
      </c>
      <c r="L26" s="108">
        <f t="shared" si="20"/>
        <v>0</v>
      </c>
      <c r="M26" s="109">
        <f t="shared" si="2"/>
        <v>0</v>
      </c>
      <c r="N26" s="110">
        <f>L26+M26</f>
        <v>0</v>
      </c>
      <c r="O26" s="215">
        <f>K26</f>
        <v>0</v>
      </c>
      <c r="P26" s="108">
        <f t="shared" si="11"/>
        <v>0</v>
      </c>
      <c r="Q26" s="109">
        <f t="shared" si="3"/>
        <v>0</v>
      </c>
      <c r="R26" s="110">
        <f>P26+Q26</f>
        <v>0</v>
      </c>
      <c r="S26" s="215">
        <f>O26</f>
        <v>0</v>
      </c>
      <c r="T26" s="108">
        <f t="shared" si="14"/>
        <v>0</v>
      </c>
      <c r="U26" s="109">
        <f t="shared" si="4"/>
        <v>0</v>
      </c>
      <c r="V26" s="110">
        <f>T26+U26</f>
        <v>0</v>
      </c>
      <c r="W26" s="215">
        <f>S26</f>
        <v>0</v>
      </c>
      <c r="X26" s="108">
        <f t="shared" si="17"/>
        <v>0</v>
      </c>
      <c r="Y26" s="109">
        <f t="shared" si="5"/>
        <v>0</v>
      </c>
      <c r="Z26" s="110">
        <f>X26+Y26</f>
        <v>0</v>
      </c>
      <c r="AA26" s="92">
        <f t="shared" si="6"/>
        <v>0</v>
      </c>
    </row>
    <row r="27" spans="1:27" x14ac:dyDescent="0.2">
      <c r="A27" s="90">
        <v>11</v>
      </c>
      <c r="B27" s="113"/>
      <c r="C27" s="313"/>
      <c r="D27" s="314"/>
      <c r="E27" s="114"/>
      <c r="F27" s="91">
        <f t="shared" si="0"/>
        <v>0</v>
      </c>
      <c r="G27" s="214"/>
      <c r="H27" s="115">
        <f t="shared" si="19"/>
        <v>0</v>
      </c>
      <c r="I27" s="109">
        <f t="shared" si="1"/>
        <v>0</v>
      </c>
      <c r="J27" s="110">
        <f>H27+I27</f>
        <v>0</v>
      </c>
      <c r="K27" s="215">
        <f>G27</f>
        <v>0</v>
      </c>
      <c r="L27" s="108">
        <f t="shared" si="20"/>
        <v>0</v>
      </c>
      <c r="M27" s="109">
        <f t="shared" si="2"/>
        <v>0</v>
      </c>
      <c r="N27" s="110">
        <f>L27+M27</f>
        <v>0</v>
      </c>
      <c r="O27" s="215">
        <f>K27</f>
        <v>0</v>
      </c>
      <c r="P27" s="108">
        <f t="shared" si="11"/>
        <v>0</v>
      </c>
      <c r="Q27" s="109">
        <f t="shared" si="3"/>
        <v>0</v>
      </c>
      <c r="R27" s="110">
        <f>P27+Q27</f>
        <v>0</v>
      </c>
      <c r="S27" s="215">
        <f>O27</f>
        <v>0</v>
      </c>
      <c r="T27" s="108">
        <f t="shared" si="14"/>
        <v>0</v>
      </c>
      <c r="U27" s="109">
        <f t="shared" si="4"/>
        <v>0</v>
      </c>
      <c r="V27" s="110">
        <f>T27+U27</f>
        <v>0</v>
      </c>
      <c r="W27" s="215">
        <f>S27</f>
        <v>0</v>
      </c>
      <c r="X27" s="108">
        <f t="shared" si="17"/>
        <v>0</v>
      </c>
      <c r="Y27" s="109">
        <f t="shared" si="5"/>
        <v>0</v>
      </c>
      <c r="Z27" s="110">
        <f>X27+Y27</f>
        <v>0</v>
      </c>
      <c r="AA27" s="92">
        <f t="shared" si="6"/>
        <v>0</v>
      </c>
    </row>
    <row r="28" spans="1:27" x14ac:dyDescent="0.2">
      <c r="A28" s="90">
        <v>12</v>
      </c>
      <c r="B28" s="113"/>
      <c r="C28" s="313"/>
      <c r="D28" s="314"/>
      <c r="E28" s="114"/>
      <c r="F28" s="91">
        <f t="shared" si="0"/>
        <v>0</v>
      </c>
      <c r="G28" s="214"/>
      <c r="H28" s="115">
        <f t="shared" si="19"/>
        <v>0</v>
      </c>
      <c r="I28" s="109">
        <f t="shared" si="1"/>
        <v>0</v>
      </c>
      <c r="J28" s="110">
        <f>H28+I28</f>
        <v>0</v>
      </c>
      <c r="K28" s="215">
        <f>G28</f>
        <v>0</v>
      </c>
      <c r="L28" s="108">
        <f t="shared" si="20"/>
        <v>0</v>
      </c>
      <c r="M28" s="109">
        <f t="shared" si="2"/>
        <v>0</v>
      </c>
      <c r="N28" s="110">
        <f>L28+M28</f>
        <v>0</v>
      </c>
      <c r="O28" s="215">
        <f>K28</f>
        <v>0</v>
      </c>
      <c r="P28" s="108">
        <f t="shared" si="11"/>
        <v>0</v>
      </c>
      <c r="Q28" s="109">
        <f t="shared" si="3"/>
        <v>0</v>
      </c>
      <c r="R28" s="110">
        <f>P28+Q28</f>
        <v>0</v>
      </c>
      <c r="S28" s="215">
        <f>O28</f>
        <v>0</v>
      </c>
      <c r="T28" s="108">
        <f t="shared" si="14"/>
        <v>0</v>
      </c>
      <c r="U28" s="109">
        <f t="shared" si="4"/>
        <v>0</v>
      </c>
      <c r="V28" s="110">
        <f>T28+U28</f>
        <v>0</v>
      </c>
      <c r="W28" s="215">
        <f>S28</f>
        <v>0</v>
      </c>
      <c r="X28" s="108">
        <f t="shared" si="17"/>
        <v>0</v>
      </c>
      <c r="Y28" s="109">
        <f t="shared" si="5"/>
        <v>0</v>
      </c>
      <c r="Z28" s="110">
        <f>X28+Y28</f>
        <v>0</v>
      </c>
      <c r="AA28" s="92">
        <f t="shared" si="6"/>
        <v>0</v>
      </c>
    </row>
    <row r="29" spans="1:27" x14ac:dyDescent="0.2">
      <c r="A29" s="15" t="s">
        <v>41</v>
      </c>
      <c r="B29" s="30"/>
      <c r="C29" s="30"/>
      <c r="D29" s="6"/>
      <c r="E29" s="7"/>
      <c r="F29" s="7"/>
      <c r="G29" s="53"/>
      <c r="H29" s="47">
        <f>SUM(H17:H28)</f>
        <v>0</v>
      </c>
      <c r="I29" s="47">
        <f>SUM(I17:I28)</f>
        <v>0</v>
      </c>
      <c r="J29" s="116">
        <f>SUM(J17:J28)</f>
        <v>0</v>
      </c>
      <c r="K29" s="53"/>
      <c r="L29" s="47">
        <f>SUM(L17:L28)</f>
        <v>0</v>
      </c>
      <c r="M29" s="47">
        <f>SUM(M17:M28)</f>
        <v>0</v>
      </c>
      <c r="N29" s="38">
        <f>SUM(N17:N28)</f>
        <v>0</v>
      </c>
      <c r="O29" s="53"/>
      <c r="P29" s="47">
        <f>SUM(P17:P28)</f>
        <v>0</v>
      </c>
      <c r="Q29" s="47">
        <f>SUM(Q17:Q28)</f>
        <v>0</v>
      </c>
      <c r="R29" s="38">
        <f>SUM(R17:R28)</f>
        <v>0</v>
      </c>
      <c r="S29" s="53"/>
      <c r="T29" s="47">
        <f>SUM(T17:T28)</f>
        <v>0</v>
      </c>
      <c r="U29" s="47">
        <f>SUM(U17:U28)</f>
        <v>0</v>
      </c>
      <c r="V29" s="38">
        <f>SUM(V17:V28)</f>
        <v>0</v>
      </c>
      <c r="W29" s="53"/>
      <c r="X29" s="47">
        <f>SUM(X17:X28)</f>
        <v>0</v>
      </c>
      <c r="Y29" s="47">
        <f>SUM(Y17:Y28)</f>
        <v>0</v>
      </c>
      <c r="Z29" s="38">
        <f>SUM(Z17:Z28)</f>
        <v>0</v>
      </c>
      <c r="AA29" s="69">
        <f t="shared" si="6"/>
        <v>0</v>
      </c>
    </row>
    <row r="30" spans="1:27" x14ac:dyDescent="0.2">
      <c r="A30" s="16" t="s">
        <v>26</v>
      </c>
      <c r="B30" s="31"/>
      <c r="C30" s="31"/>
      <c r="D30" s="8"/>
      <c r="E30" s="9"/>
      <c r="F30" s="9"/>
      <c r="G30" s="61"/>
      <c r="H30" s="46"/>
      <c r="I30" s="46"/>
      <c r="J30" s="117"/>
      <c r="K30" s="61"/>
      <c r="L30" s="46"/>
      <c r="M30" s="46"/>
      <c r="N30" s="39">
        <f>J30*(1+$F$9)</f>
        <v>0</v>
      </c>
      <c r="O30" s="61"/>
      <c r="P30" s="46"/>
      <c r="Q30" s="46"/>
      <c r="R30" s="39">
        <f>N30*(1+$F$9)</f>
        <v>0</v>
      </c>
      <c r="S30" s="61"/>
      <c r="T30" s="46"/>
      <c r="U30" s="46"/>
      <c r="V30" s="39">
        <f>R30*(1+$F$9)</f>
        <v>0</v>
      </c>
      <c r="W30" s="61"/>
      <c r="X30" s="46"/>
      <c r="Y30" s="46"/>
      <c r="Z30" s="39">
        <f>V30*(1+$F$9)</f>
        <v>0</v>
      </c>
      <c r="AA30" s="70">
        <f t="shared" si="6"/>
        <v>0</v>
      </c>
    </row>
    <row r="31" spans="1:27" x14ac:dyDescent="0.2">
      <c r="A31" s="16" t="s">
        <v>27</v>
      </c>
      <c r="B31" s="31"/>
      <c r="C31" s="31"/>
      <c r="D31" s="8"/>
      <c r="E31" s="9"/>
      <c r="F31" s="9"/>
      <c r="G31" s="61"/>
      <c r="H31" s="46"/>
      <c r="I31" s="46"/>
      <c r="J31" s="117"/>
      <c r="K31" s="61"/>
      <c r="L31" s="46"/>
      <c r="M31" s="46"/>
      <c r="N31" s="117"/>
      <c r="O31" s="61"/>
      <c r="P31" s="46"/>
      <c r="Q31" s="46"/>
      <c r="R31" s="117"/>
      <c r="S31" s="61"/>
      <c r="T31" s="46"/>
      <c r="U31" s="46"/>
      <c r="V31" s="117"/>
      <c r="W31" s="61"/>
      <c r="X31" s="46"/>
      <c r="Y31" s="46"/>
      <c r="Z31" s="117"/>
      <c r="AA31" s="70">
        <f t="shared" si="6"/>
        <v>0</v>
      </c>
    </row>
    <row r="32" spans="1:27" x14ac:dyDescent="0.2">
      <c r="A32" s="16" t="s">
        <v>28</v>
      </c>
      <c r="B32" s="31"/>
      <c r="C32" s="31"/>
      <c r="D32" s="8"/>
      <c r="E32" s="9"/>
      <c r="F32" s="9"/>
      <c r="G32" s="61"/>
      <c r="H32" s="46"/>
      <c r="I32" s="46"/>
      <c r="J32" s="117"/>
      <c r="K32" s="61"/>
      <c r="L32" s="46"/>
      <c r="M32" s="46"/>
      <c r="N32" s="39">
        <f>J32*(1+$F$9)</f>
        <v>0</v>
      </c>
      <c r="O32" s="61"/>
      <c r="P32" s="46"/>
      <c r="Q32" s="46"/>
      <c r="R32" s="39">
        <f>N32*(1+$F$9)</f>
        <v>0</v>
      </c>
      <c r="S32" s="61"/>
      <c r="T32" s="46"/>
      <c r="U32" s="46"/>
      <c r="V32" s="39">
        <f>R32*(1+$F$9)</f>
        <v>0</v>
      </c>
      <c r="W32" s="61"/>
      <c r="X32" s="46"/>
      <c r="Y32" s="46"/>
      <c r="Z32" s="39">
        <f>V32*(1+$F$9)</f>
        <v>0</v>
      </c>
      <c r="AA32" s="70">
        <f t="shared" si="6"/>
        <v>0</v>
      </c>
    </row>
    <row r="33" spans="1:27" x14ac:dyDescent="0.2">
      <c r="A33" s="16" t="s">
        <v>29</v>
      </c>
      <c r="B33" s="31"/>
      <c r="C33" s="31"/>
      <c r="D33" s="8"/>
      <c r="E33" s="9"/>
      <c r="F33" s="9"/>
      <c r="G33" s="61"/>
      <c r="H33" s="46"/>
      <c r="I33" s="46"/>
      <c r="J33" s="117"/>
      <c r="K33" s="61"/>
      <c r="L33" s="46"/>
      <c r="M33" s="46"/>
      <c r="N33" s="39">
        <f>J33*(1+$F$9)</f>
        <v>0</v>
      </c>
      <c r="O33" s="61"/>
      <c r="P33" s="46"/>
      <c r="Q33" s="46"/>
      <c r="R33" s="39">
        <f>N33*(1+$F$9)</f>
        <v>0</v>
      </c>
      <c r="S33" s="61"/>
      <c r="T33" s="46"/>
      <c r="U33" s="46"/>
      <c r="V33" s="39">
        <f>R33*(1+$F$9)</f>
        <v>0</v>
      </c>
      <c r="W33" s="61"/>
      <c r="X33" s="46"/>
      <c r="Y33" s="46"/>
      <c r="Z33" s="39">
        <f>V33*(1+$F$9)</f>
        <v>0</v>
      </c>
      <c r="AA33" s="70">
        <f t="shared" si="6"/>
        <v>0</v>
      </c>
    </row>
    <row r="34" spans="1:27" x14ac:dyDescent="0.2">
      <c r="A34" s="77" t="s">
        <v>32</v>
      </c>
      <c r="B34" s="34"/>
      <c r="C34" s="34"/>
      <c r="D34" s="22"/>
      <c r="E34" s="78"/>
      <c r="F34" s="78"/>
      <c r="G34" s="58"/>
      <c r="H34" s="59"/>
      <c r="I34" s="45"/>
      <c r="K34" s="58"/>
      <c r="L34" s="59"/>
      <c r="M34" s="59"/>
      <c r="O34" s="58"/>
      <c r="P34" s="59"/>
      <c r="Q34" s="59"/>
      <c r="S34" s="58"/>
      <c r="T34" s="59"/>
      <c r="U34" s="59"/>
      <c r="W34" s="58"/>
      <c r="X34" s="59"/>
      <c r="Y34" s="59"/>
      <c r="AA34" s="235"/>
    </row>
    <row r="35" spans="1:27" x14ac:dyDescent="0.2">
      <c r="A35" s="19"/>
      <c r="B35" s="33" t="s">
        <v>31</v>
      </c>
      <c r="C35" s="33"/>
      <c r="D35" s="33"/>
      <c r="E35" s="56"/>
      <c r="F35" s="87"/>
      <c r="G35" s="57"/>
      <c r="H35" s="43"/>
      <c r="I35" s="118"/>
      <c r="J35" s="86"/>
      <c r="K35" s="57"/>
      <c r="L35" s="43"/>
      <c r="M35" s="43">
        <f>I35*(1+$F$10)</f>
        <v>0</v>
      </c>
      <c r="N35" s="86"/>
      <c r="O35" s="57"/>
      <c r="P35" s="43"/>
      <c r="Q35" s="43">
        <f>M35*(1+$F$10)</f>
        <v>0</v>
      </c>
      <c r="R35" s="86"/>
      <c r="S35" s="57"/>
      <c r="T35" s="43"/>
      <c r="U35" s="43">
        <f>Q35*(1+$F$10)</f>
        <v>0</v>
      </c>
      <c r="V35" s="86"/>
      <c r="W35" s="57"/>
      <c r="X35" s="43"/>
      <c r="Y35" s="43">
        <f>U35*(1+$F$10)</f>
        <v>0</v>
      </c>
      <c r="Z35" s="86"/>
      <c r="AA35" s="71">
        <f>I35+M35+Q35+U35+Y35</f>
        <v>0</v>
      </c>
    </row>
    <row r="36" spans="1:27" x14ac:dyDescent="0.2">
      <c r="A36" s="19"/>
      <c r="B36" s="31" t="s">
        <v>30</v>
      </c>
      <c r="C36" s="31"/>
      <c r="D36" s="31"/>
      <c r="E36" s="60"/>
      <c r="F36" s="85"/>
      <c r="G36" s="61"/>
      <c r="H36" s="46"/>
      <c r="I36" s="118"/>
      <c r="J36" s="86"/>
      <c r="K36" s="61"/>
      <c r="L36" s="46"/>
      <c r="M36" s="43">
        <f>I36*(1+$F$11)</f>
        <v>0</v>
      </c>
      <c r="N36" s="86"/>
      <c r="O36" s="61"/>
      <c r="P36" s="46"/>
      <c r="Q36" s="43">
        <f>M36*(1+$F$11)</f>
        <v>0</v>
      </c>
      <c r="R36" s="86"/>
      <c r="S36" s="61"/>
      <c r="T36" s="46"/>
      <c r="U36" s="43">
        <f>Q36*(1+$F$11)</f>
        <v>0</v>
      </c>
      <c r="V36" s="86"/>
      <c r="W36" s="61"/>
      <c r="X36" s="46"/>
      <c r="Y36" s="43">
        <f>U36*(1+$F$11)</f>
        <v>0</v>
      </c>
      <c r="Z36" s="86"/>
      <c r="AA36" s="71">
        <f>I36+M36+Q36+U36+Y36</f>
        <v>0</v>
      </c>
    </row>
    <row r="37" spans="1:27" x14ac:dyDescent="0.2">
      <c r="A37" s="19"/>
      <c r="B37" s="31" t="s">
        <v>58</v>
      </c>
      <c r="C37" s="31"/>
      <c r="D37" s="31"/>
      <c r="E37" s="60"/>
      <c r="F37" s="85"/>
      <c r="G37" s="61"/>
      <c r="H37" s="46"/>
      <c r="I37" s="118"/>
      <c r="J37" s="41"/>
      <c r="K37" s="61"/>
      <c r="L37" s="46"/>
      <c r="M37" s="46">
        <f>I37*(1+$F$9)</f>
        <v>0</v>
      </c>
      <c r="N37" s="41"/>
      <c r="O37" s="61"/>
      <c r="P37" s="46"/>
      <c r="Q37" s="46">
        <f>M37*(1+$F$9)</f>
        <v>0</v>
      </c>
      <c r="R37" s="41"/>
      <c r="S37" s="61"/>
      <c r="T37" s="46"/>
      <c r="U37" s="46">
        <f>Q37*(1+$F$9)</f>
        <v>0</v>
      </c>
      <c r="V37" s="41"/>
      <c r="W37" s="61"/>
      <c r="X37" s="46"/>
      <c r="Y37" s="46">
        <f>U37*(1+$F$9)</f>
        <v>0</v>
      </c>
      <c r="Z37" s="41"/>
      <c r="AA37" s="74">
        <f>I37+M37+Q37+U37+Y37</f>
        <v>0</v>
      </c>
    </row>
    <row r="38" spans="1:27" x14ac:dyDescent="0.2">
      <c r="A38" s="17"/>
      <c r="B38" s="232"/>
      <c r="C38" s="232"/>
      <c r="D38" s="232"/>
      <c r="E38" s="233"/>
      <c r="F38" s="233"/>
      <c r="G38" s="234"/>
      <c r="H38" s="119"/>
      <c r="I38" s="119"/>
      <c r="J38" s="231">
        <f>SUM(I35:I37)</f>
        <v>0</v>
      </c>
      <c r="K38" s="234"/>
      <c r="L38" s="119"/>
      <c r="M38" s="119"/>
      <c r="N38" s="231">
        <f>SUM(M35:M37)</f>
        <v>0</v>
      </c>
      <c r="O38" s="234"/>
      <c r="P38" s="119"/>
      <c r="Q38" s="119"/>
      <c r="R38" s="231">
        <f>SUM(Q35:Q37)</f>
        <v>0</v>
      </c>
      <c r="S38" s="234"/>
      <c r="T38" s="119"/>
      <c r="U38" s="119"/>
      <c r="V38" s="231">
        <f>SUM(U35:U37)</f>
        <v>0</v>
      </c>
      <c r="W38" s="234"/>
      <c r="X38" s="119"/>
      <c r="Y38" s="119"/>
      <c r="Z38" s="231">
        <f>SUM(Y35:Y37)</f>
        <v>0</v>
      </c>
      <c r="AA38" s="84">
        <f>J38+N38+R38+V38+Z38</f>
        <v>0</v>
      </c>
    </row>
    <row r="39" spans="1:27" x14ac:dyDescent="0.2">
      <c r="A39" s="19" t="s">
        <v>93</v>
      </c>
      <c r="B39" s="32"/>
      <c r="C39" s="32"/>
      <c r="D39" s="2"/>
      <c r="E39" s="4"/>
      <c r="F39" s="2"/>
      <c r="G39" s="82"/>
      <c r="H39" s="45"/>
      <c r="I39" s="45"/>
      <c r="K39" s="82"/>
      <c r="L39" s="45"/>
      <c r="M39" s="45"/>
      <c r="O39" s="82"/>
      <c r="P39" s="45"/>
      <c r="Q39" s="45"/>
      <c r="S39" s="82"/>
      <c r="T39" s="45"/>
      <c r="U39" s="45"/>
      <c r="W39" s="82"/>
      <c r="X39" s="45"/>
      <c r="Y39" s="45"/>
      <c r="AA39" s="242"/>
    </row>
    <row r="40" spans="1:27" x14ac:dyDescent="0.2">
      <c r="A40" s="19"/>
      <c r="B40" s="33" t="s">
        <v>33</v>
      </c>
      <c r="C40" s="33"/>
      <c r="D40" s="12"/>
      <c r="E40" s="12"/>
      <c r="F40" s="12"/>
      <c r="G40" s="83"/>
      <c r="H40" s="43"/>
      <c r="I40" s="43">
        <f>Subawards!D154</f>
        <v>0</v>
      </c>
      <c r="J40" s="41"/>
      <c r="K40" s="83"/>
      <c r="L40" s="43"/>
      <c r="M40" s="43">
        <f>Subawards!E154</f>
        <v>0</v>
      </c>
      <c r="N40" s="41"/>
      <c r="O40" s="83"/>
      <c r="P40" s="43"/>
      <c r="Q40" s="43">
        <f>Subawards!F154</f>
        <v>0</v>
      </c>
      <c r="R40" s="41"/>
      <c r="S40" s="83"/>
      <c r="T40" s="43"/>
      <c r="U40" s="43">
        <f>Subawards!G154</f>
        <v>0</v>
      </c>
      <c r="V40" s="41"/>
      <c r="W40" s="83"/>
      <c r="X40" s="43"/>
      <c r="Y40" s="43">
        <f>Subawards!H154</f>
        <v>0</v>
      </c>
      <c r="Z40" s="41"/>
      <c r="AA40" s="71">
        <f>I40+M40+Q40+U40+Y40</f>
        <v>0</v>
      </c>
    </row>
    <row r="41" spans="1:27" x14ac:dyDescent="0.2">
      <c r="A41" s="19"/>
      <c r="B41" s="31" t="s">
        <v>76</v>
      </c>
      <c r="C41" s="31"/>
      <c r="D41" s="31"/>
      <c r="E41" s="31"/>
      <c r="F41" s="31"/>
      <c r="G41" s="255"/>
      <c r="H41" s="46"/>
      <c r="I41" s="46">
        <f>Subawards!D155</f>
        <v>0</v>
      </c>
      <c r="J41" s="44"/>
      <c r="K41" s="255"/>
      <c r="L41" s="46"/>
      <c r="M41" s="46">
        <f>Subawards!E155</f>
        <v>0</v>
      </c>
      <c r="N41" s="44"/>
      <c r="O41" s="255"/>
      <c r="P41" s="46"/>
      <c r="Q41" s="46">
        <f>Subawards!F155</f>
        <v>0</v>
      </c>
      <c r="R41" s="44"/>
      <c r="S41" s="255"/>
      <c r="T41" s="46"/>
      <c r="U41" s="46">
        <f>Subawards!G155</f>
        <v>0</v>
      </c>
      <c r="V41" s="44"/>
      <c r="W41" s="255"/>
      <c r="X41" s="46"/>
      <c r="Y41" s="46">
        <f>Subawards!H155</f>
        <v>0</v>
      </c>
      <c r="Z41" s="44"/>
      <c r="AA41" s="71">
        <f>I41+M41+Q41+U41+Y41</f>
        <v>0</v>
      </c>
    </row>
    <row r="42" spans="1:27" x14ac:dyDescent="0.2">
      <c r="A42" s="17"/>
      <c r="B42" s="232"/>
      <c r="C42" s="232"/>
      <c r="D42" s="232"/>
      <c r="E42" s="232"/>
      <c r="F42" s="232"/>
      <c r="G42" s="236"/>
      <c r="H42" s="119"/>
      <c r="I42" s="119"/>
      <c r="J42" s="231">
        <f>I40+I41</f>
        <v>0</v>
      </c>
      <c r="K42" s="236"/>
      <c r="L42" s="119"/>
      <c r="M42" s="119"/>
      <c r="N42" s="231">
        <f>M40+M41</f>
        <v>0</v>
      </c>
      <c r="O42" s="236"/>
      <c r="P42" s="119"/>
      <c r="Q42" s="119"/>
      <c r="R42" s="231">
        <f>Q40+Q41</f>
        <v>0</v>
      </c>
      <c r="S42" s="236"/>
      <c r="T42" s="119"/>
      <c r="U42" s="119"/>
      <c r="V42" s="231">
        <f>U40+U41</f>
        <v>0</v>
      </c>
      <c r="W42" s="236"/>
      <c r="X42" s="119"/>
      <c r="Y42" s="119"/>
      <c r="Z42" s="231">
        <f>Y40+Y41</f>
        <v>0</v>
      </c>
      <c r="AA42" s="84">
        <f>J42+N42+R42+V42+Z42</f>
        <v>0</v>
      </c>
    </row>
    <row r="43" spans="1:27" x14ac:dyDescent="0.2">
      <c r="A43" s="236" t="s">
        <v>88</v>
      </c>
      <c r="B43" s="232"/>
      <c r="C43" s="232"/>
      <c r="D43" s="232"/>
      <c r="E43" s="232"/>
      <c r="F43" s="232"/>
      <c r="G43" s="236"/>
      <c r="H43" s="119"/>
      <c r="I43" s="119"/>
      <c r="J43" s="94">
        <f>SUM(J29:J38)+I40</f>
        <v>0</v>
      </c>
      <c r="K43" s="236"/>
      <c r="L43" s="119"/>
      <c r="M43" s="119"/>
      <c r="N43" s="94">
        <f>SUM(N29:N38)+M40</f>
        <v>0</v>
      </c>
      <c r="O43" s="236"/>
      <c r="P43" s="119"/>
      <c r="Q43" s="119"/>
      <c r="R43" s="94">
        <f>SUM(R29:R38)+Q40</f>
        <v>0</v>
      </c>
      <c r="S43" s="236"/>
      <c r="T43" s="119"/>
      <c r="U43" s="119"/>
      <c r="V43" s="94">
        <f>SUM(V29:V38)+U40</f>
        <v>0</v>
      </c>
      <c r="W43" s="236"/>
      <c r="X43" s="119"/>
      <c r="Y43" s="119"/>
      <c r="Z43" s="94">
        <f>SUM(Z29:Z38)+Y40</f>
        <v>0</v>
      </c>
      <c r="AA43" s="75">
        <f>J43+N43+R43+V43+Z43</f>
        <v>0</v>
      </c>
    </row>
    <row r="44" spans="1:27" ht="13.5" thickBot="1" x14ac:dyDescent="0.25">
      <c r="A44" s="18" t="s">
        <v>43</v>
      </c>
      <c r="B44" s="35"/>
      <c r="C44" s="35"/>
      <c r="D44" s="10"/>
      <c r="E44" s="11"/>
      <c r="F44" s="11"/>
      <c r="G44" s="54"/>
      <c r="H44" s="55"/>
      <c r="I44" s="55"/>
      <c r="J44" s="42">
        <f>I41+J43</f>
        <v>0</v>
      </c>
      <c r="K44" s="54"/>
      <c r="L44" s="55"/>
      <c r="M44" s="55"/>
      <c r="N44" s="42">
        <f>M41+N43</f>
        <v>0</v>
      </c>
      <c r="O44" s="54"/>
      <c r="P44" s="55"/>
      <c r="Q44" s="55"/>
      <c r="R44" s="42">
        <f>Q41+R43</f>
        <v>0</v>
      </c>
      <c r="S44" s="54"/>
      <c r="T44" s="55"/>
      <c r="U44" s="55"/>
      <c r="V44" s="42">
        <f>U41+V43</f>
        <v>0</v>
      </c>
      <c r="W44" s="54"/>
      <c r="X44" s="55"/>
      <c r="Y44" s="55"/>
      <c r="Z44" s="42">
        <f>Y41+Z43</f>
        <v>0</v>
      </c>
      <c r="AA44" s="72">
        <f>J44+N44+R44+V44+Z44</f>
        <v>0</v>
      </c>
    </row>
    <row r="45" spans="1:27" x14ac:dyDescent="0.2">
      <c r="A45" s="101" t="s">
        <v>5</v>
      </c>
      <c r="B45" s="102"/>
      <c r="C45" s="102"/>
      <c r="D45" s="102"/>
      <c r="E45" s="103"/>
      <c r="F45" s="103"/>
      <c r="G45" s="225" t="s">
        <v>91</v>
      </c>
      <c r="H45" s="226" t="s">
        <v>92</v>
      </c>
      <c r="I45" s="270" t="s">
        <v>24</v>
      </c>
      <c r="J45" s="258"/>
      <c r="K45" s="104"/>
      <c r="L45" s="105"/>
      <c r="M45" s="105"/>
      <c r="O45" s="104"/>
      <c r="P45" s="105"/>
      <c r="Q45" s="105"/>
      <c r="S45" s="104"/>
      <c r="T45" s="105"/>
      <c r="U45" s="105"/>
      <c r="W45" s="104"/>
      <c r="X45" s="105"/>
      <c r="Y45" s="105"/>
      <c r="AA45" s="241"/>
    </row>
    <row r="46" spans="1:27" x14ac:dyDescent="0.2">
      <c r="A46" s="19"/>
      <c r="B46" s="33" t="s">
        <v>34</v>
      </c>
      <c r="C46" s="33"/>
      <c r="D46" s="12"/>
      <c r="E46" s="13"/>
      <c r="F46" s="13"/>
      <c r="G46" s="271">
        <f>(J29+J30+J32+J33+I37)*$D$9/12</f>
        <v>0</v>
      </c>
      <c r="H46" s="271">
        <f>(J29+J30+J32+J33+I37)*$D$10/12</f>
        <v>0</v>
      </c>
      <c r="I46" s="272">
        <f>G46+H46</f>
        <v>0</v>
      </c>
      <c r="J46" s="273"/>
      <c r="K46" s="57"/>
      <c r="L46" s="43"/>
      <c r="M46" s="43">
        <f>N29+N30+N32+N33+M37</f>
        <v>0</v>
      </c>
      <c r="N46" s="41"/>
      <c r="O46" s="57"/>
      <c r="P46" s="43"/>
      <c r="Q46" s="43">
        <f>R29+R30+R32+R33+Q37</f>
        <v>0</v>
      </c>
      <c r="R46" s="41"/>
      <c r="S46" s="57"/>
      <c r="T46" s="43"/>
      <c r="U46" s="43">
        <f>V29+V30+V32+V33+U37</f>
        <v>0</v>
      </c>
      <c r="V46" s="41"/>
      <c r="W46" s="57"/>
      <c r="X46" s="43"/>
      <c r="Y46" s="43">
        <f>Z29+Z30+Z32+Z33+Y37</f>
        <v>0</v>
      </c>
      <c r="Z46" s="41"/>
      <c r="AA46" s="71">
        <f>I46+M46+Q46+U46+Y46</f>
        <v>0</v>
      </c>
    </row>
    <row r="47" spans="1:27" x14ac:dyDescent="0.2">
      <c r="A47" s="19"/>
      <c r="B47" s="31" t="s">
        <v>63</v>
      </c>
      <c r="C47" s="31"/>
      <c r="D47" s="8"/>
      <c r="E47" s="9"/>
      <c r="F47" s="9"/>
      <c r="G47" s="274">
        <f>Subawards!D156*$D$9/12</f>
        <v>0</v>
      </c>
      <c r="H47" s="274">
        <f>Subawards!D156*$D$10/12</f>
        <v>0</v>
      </c>
      <c r="I47" s="275">
        <f>G47+H47</f>
        <v>0</v>
      </c>
      <c r="J47" s="276"/>
      <c r="K47" s="61"/>
      <c r="L47" s="46"/>
      <c r="M47" s="46">
        <f>Subawards!E156</f>
        <v>0</v>
      </c>
      <c r="N47" s="44"/>
      <c r="O47" s="61"/>
      <c r="P47" s="46"/>
      <c r="Q47" s="46">
        <f>Subawards!F156</f>
        <v>0</v>
      </c>
      <c r="R47" s="44"/>
      <c r="S47" s="61"/>
      <c r="T47" s="46"/>
      <c r="U47" s="46">
        <f>Subawards!G156</f>
        <v>0</v>
      </c>
      <c r="V47" s="44"/>
      <c r="W47" s="61"/>
      <c r="X47" s="46"/>
      <c r="Y47" s="46">
        <f>Subawards!H156</f>
        <v>0</v>
      </c>
      <c r="Z47" s="44"/>
      <c r="AA47" s="74">
        <f>I47+M47+Q47+U47+Y47</f>
        <v>0</v>
      </c>
    </row>
    <row r="48" spans="1:27" s="65" customFormat="1" x14ac:dyDescent="0.2">
      <c r="A48" s="17"/>
      <c r="B48" s="254" t="s">
        <v>11</v>
      </c>
      <c r="C48" s="232"/>
      <c r="D48" s="238"/>
      <c r="E48" s="239"/>
      <c r="F48" s="239"/>
      <c r="G48" s="277">
        <f>G46+G47</f>
        <v>0</v>
      </c>
      <c r="H48" s="277">
        <f>H46+H47</f>
        <v>0</v>
      </c>
      <c r="I48" s="278"/>
      <c r="J48" s="279">
        <f>I46+I47</f>
        <v>0</v>
      </c>
      <c r="K48" s="234"/>
      <c r="L48" s="119"/>
      <c r="M48" s="119"/>
      <c r="N48" s="231">
        <f>M46+M47</f>
        <v>0</v>
      </c>
      <c r="O48" s="234"/>
      <c r="P48" s="119"/>
      <c r="Q48" s="119"/>
      <c r="R48" s="231">
        <f>Q46+Q47</f>
        <v>0</v>
      </c>
      <c r="S48" s="234"/>
      <c r="T48" s="119"/>
      <c r="U48" s="119"/>
      <c r="V48" s="231">
        <f>U46+U47</f>
        <v>0</v>
      </c>
      <c r="W48" s="234"/>
      <c r="X48" s="119"/>
      <c r="Y48" s="119"/>
      <c r="Z48" s="231">
        <f>Y46+Y47</f>
        <v>0</v>
      </c>
      <c r="AA48" s="240">
        <f>J48+N48+R48+V48+Z48</f>
        <v>0</v>
      </c>
    </row>
    <row r="49" spans="1:27" s="65" customFormat="1" x14ac:dyDescent="0.2">
      <c r="A49" s="19" t="s">
        <v>44</v>
      </c>
      <c r="B49" s="32"/>
      <c r="C49" s="88" t="s">
        <v>67</v>
      </c>
      <c r="D49" s="224" t="s">
        <v>59</v>
      </c>
      <c r="E49" s="244" t="s">
        <v>68</v>
      </c>
      <c r="F49" s="245" t="s">
        <v>102</v>
      </c>
      <c r="G49" s="268">
        <v>0</v>
      </c>
      <c r="H49" s="268">
        <v>0</v>
      </c>
      <c r="I49" s="256"/>
      <c r="J49" s="41"/>
      <c r="K49" s="259">
        <f>$H$49</f>
        <v>0</v>
      </c>
      <c r="L49" s="260"/>
      <c r="M49" s="247"/>
      <c r="N49" s="41"/>
      <c r="O49" s="259">
        <f>$H$49</f>
        <v>0</v>
      </c>
      <c r="P49" s="260"/>
      <c r="Q49" s="247"/>
      <c r="R49" s="41"/>
      <c r="S49" s="259">
        <f>$H$49</f>
        <v>0</v>
      </c>
      <c r="T49" s="260"/>
      <c r="U49" s="247"/>
      <c r="V49" s="41"/>
      <c r="W49" s="259">
        <f>$H$49</f>
        <v>0</v>
      </c>
      <c r="X49" s="260"/>
      <c r="Y49" s="247"/>
      <c r="Z49" s="41"/>
      <c r="AA49" s="71"/>
    </row>
    <row r="50" spans="1:27" s="65" customFormat="1" x14ac:dyDescent="0.2">
      <c r="A50" s="95"/>
      <c r="B50" s="246" t="s">
        <v>8</v>
      </c>
      <c r="C50" s="96"/>
      <c r="D50" s="96"/>
      <c r="E50" s="100" t="s">
        <v>3</v>
      </c>
      <c r="F50" s="253" t="s">
        <v>69</v>
      </c>
      <c r="G50" s="227">
        <f>IF(F50="MTDC",G48*G49,J44*G49*D9/12)</f>
        <v>0</v>
      </c>
      <c r="H50" s="227">
        <f>IF(F50="MTDC",H48*H49,J44*H49*D10/12)</f>
        <v>0</v>
      </c>
      <c r="I50" s="43">
        <f>G50+H50</f>
        <v>0</v>
      </c>
      <c r="J50" s="41"/>
      <c r="K50" s="261"/>
      <c r="L50" s="262"/>
      <c r="M50" s="43">
        <f>IF($F$50="MTDC",N48*K49,N44*K49)</f>
        <v>0</v>
      </c>
      <c r="N50" s="41"/>
      <c r="O50" s="261"/>
      <c r="P50" s="262"/>
      <c r="Q50" s="43">
        <f>IF($F$50="MTDC",R48*O49,R44*O49)</f>
        <v>0</v>
      </c>
      <c r="R50" s="41"/>
      <c r="S50" s="261"/>
      <c r="T50" s="262"/>
      <c r="U50" s="43">
        <f>IF($F$50="MTDC",V48*S49,V44*S49)</f>
        <v>0</v>
      </c>
      <c r="V50" s="41"/>
      <c r="W50" s="261"/>
      <c r="X50" s="262"/>
      <c r="Y50" s="43">
        <f>IF($F$50="MTDC",Z48*W49,Z44*W49)</f>
        <v>0</v>
      </c>
      <c r="Z50" s="41"/>
      <c r="AA50" s="71">
        <f>I50+M50+Q50+U50+Y50</f>
        <v>0</v>
      </c>
    </row>
    <row r="51" spans="1:27" s="247" customFormat="1" x14ac:dyDescent="0.2">
      <c r="A51" s="95"/>
      <c r="C51" s="228"/>
      <c r="D51" s="228"/>
      <c r="F51" s="249" t="s">
        <v>10</v>
      </c>
      <c r="G51" s="250">
        <f>I36*D9/12</f>
        <v>0</v>
      </c>
      <c r="H51" s="251">
        <f>I36*D10/12</f>
        <v>0</v>
      </c>
      <c r="I51" s="252"/>
      <c r="J51" s="44"/>
      <c r="K51" s="263"/>
      <c r="L51" s="264"/>
      <c r="M51" s="45"/>
      <c r="N51" s="44"/>
      <c r="O51" s="263"/>
      <c r="P51" s="264"/>
      <c r="Q51" s="45"/>
      <c r="R51" s="44"/>
      <c r="S51" s="263"/>
      <c r="T51" s="264"/>
      <c r="U51" s="45"/>
      <c r="V51" s="44"/>
      <c r="W51" s="263"/>
      <c r="X51" s="264"/>
      <c r="Y51" s="45"/>
      <c r="Z51" s="44"/>
      <c r="AA51" s="71"/>
    </row>
    <row r="52" spans="1:27" s="65" customFormat="1" x14ac:dyDescent="0.2">
      <c r="A52" s="95"/>
      <c r="C52" s="228"/>
      <c r="D52" s="228"/>
      <c r="G52" s="268">
        <v>0</v>
      </c>
      <c r="H52" s="268">
        <v>0</v>
      </c>
      <c r="I52" s="256"/>
      <c r="J52" s="44"/>
      <c r="K52" s="259">
        <f>$H$52</f>
        <v>0</v>
      </c>
      <c r="L52" s="260"/>
      <c r="M52" s="247"/>
      <c r="N52" s="44"/>
      <c r="O52" s="259">
        <f>$H$52</f>
        <v>0</v>
      </c>
      <c r="P52" s="260"/>
      <c r="Q52" s="247"/>
      <c r="R52" s="44"/>
      <c r="S52" s="259">
        <f>$H$52</f>
        <v>0</v>
      </c>
      <c r="T52" s="260"/>
      <c r="U52" s="247"/>
      <c r="V52" s="44"/>
      <c r="W52" s="259">
        <f>$H$52</f>
        <v>0</v>
      </c>
      <c r="X52" s="260"/>
      <c r="Y52" s="247"/>
      <c r="Z52" s="44"/>
      <c r="AA52" s="71"/>
    </row>
    <row r="53" spans="1:27" s="37" customFormat="1" x14ac:dyDescent="0.2">
      <c r="A53" s="95"/>
      <c r="B53" s="246" t="s">
        <v>9</v>
      </c>
      <c r="C53" s="96"/>
      <c r="D53" s="96"/>
      <c r="E53" s="243"/>
      <c r="F53" s="243"/>
      <c r="G53" s="248">
        <f>I36*G52*D9/12</f>
        <v>0</v>
      </c>
      <c r="H53" s="227">
        <f>I36*H52*D10/12</f>
        <v>0</v>
      </c>
      <c r="I53" s="43">
        <f>G53+H53</f>
        <v>0</v>
      </c>
      <c r="J53" s="44"/>
      <c r="K53" s="265"/>
      <c r="L53" s="266"/>
      <c r="M53" s="43">
        <f>M36*K52</f>
        <v>0</v>
      </c>
      <c r="N53" s="44"/>
      <c r="O53" s="265"/>
      <c r="P53" s="266"/>
      <c r="Q53" s="43">
        <f>Q36*O52</f>
        <v>0</v>
      </c>
      <c r="R53" s="44"/>
      <c r="S53" s="265"/>
      <c r="T53" s="266"/>
      <c r="U53" s="43">
        <f>U36*S52</f>
        <v>0</v>
      </c>
      <c r="V53" s="44"/>
      <c r="W53" s="265"/>
      <c r="X53" s="266"/>
      <c r="Y53" s="43">
        <f>Y36*W52</f>
        <v>0</v>
      </c>
      <c r="Z53" s="44"/>
      <c r="AA53" s="74">
        <f>I53+M53+Q53+U53+Y53</f>
        <v>0</v>
      </c>
    </row>
    <row r="54" spans="1:27" x14ac:dyDescent="0.2">
      <c r="A54" s="95"/>
      <c r="B54" s="228"/>
      <c r="C54" s="228"/>
      <c r="D54" s="228"/>
      <c r="E54" s="237"/>
      <c r="F54" s="237"/>
      <c r="G54" s="257">
        <f>G50+G53</f>
        <v>0</v>
      </c>
      <c r="H54" s="269">
        <f>H50+H53</f>
        <v>0</v>
      </c>
      <c r="I54" s="45"/>
      <c r="J54" s="40">
        <f>I50+I53</f>
        <v>0</v>
      </c>
      <c r="K54" s="267"/>
      <c r="L54" s="260"/>
      <c r="M54" s="45"/>
      <c r="N54" s="40">
        <f>M50+M53</f>
        <v>0</v>
      </c>
      <c r="O54" s="229"/>
      <c r="P54" s="230"/>
      <c r="Q54" s="45"/>
      <c r="R54" s="40">
        <f>Q50+Q53</f>
        <v>0</v>
      </c>
      <c r="S54" s="229"/>
      <c r="T54" s="230"/>
      <c r="U54" s="45"/>
      <c r="V54" s="40">
        <f>U50+U53</f>
        <v>0</v>
      </c>
      <c r="W54" s="229"/>
      <c r="X54" s="230"/>
      <c r="Y54" s="45"/>
      <c r="Z54" s="40">
        <f>Y50+Y53</f>
        <v>0</v>
      </c>
      <c r="AA54" s="73">
        <f>J54+N54+R54+V54+Z54</f>
        <v>0</v>
      </c>
    </row>
    <row r="55" spans="1:27" s="37" customFormat="1" ht="13.5" thickBot="1" x14ac:dyDescent="0.25">
      <c r="A55" s="20" t="s">
        <v>24</v>
      </c>
      <c r="B55" s="36"/>
      <c r="C55" s="36"/>
      <c r="D55" s="36"/>
      <c r="E55" s="49"/>
      <c r="F55" s="49"/>
      <c r="G55" s="50"/>
      <c r="H55" s="51"/>
      <c r="I55" s="51"/>
      <c r="J55" s="52">
        <f>J44+J54</f>
        <v>0</v>
      </c>
      <c r="K55" s="50"/>
      <c r="L55" s="49"/>
      <c r="M55" s="51"/>
      <c r="N55" s="52">
        <f>N44+N54</f>
        <v>0</v>
      </c>
      <c r="O55" s="50"/>
      <c r="P55" s="49"/>
      <c r="Q55" s="51"/>
      <c r="R55" s="52">
        <f>R44+R54</f>
        <v>0</v>
      </c>
      <c r="S55" s="50"/>
      <c r="T55" s="49"/>
      <c r="U55" s="51"/>
      <c r="V55" s="52">
        <f>V44+V54</f>
        <v>0</v>
      </c>
      <c r="W55" s="50"/>
      <c r="X55" s="49"/>
      <c r="Y55" s="51"/>
      <c r="Z55" s="52">
        <f>Z44+Z54</f>
        <v>0</v>
      </c>
      <c r="AA55" s="76">
        <f>J55+N55+R55+V55+Z55</f>
        <v>0</v>
      </c>
    </row>
    <row r="56" spans="1:27" ht="13.5" thickTop="1" x14ac:dyDescent="0.2"/>
  </sheetData>
  <mergeCells count="29">
    <mergeCell ref="C19:D19"/>
    <mergeCell ref="C1:E1"/>
    <mergeCell ref="C2:E2"/>
    <mergeCell ref="C3:J3"/>
    <mergeCell ref="C5:E5"/>
    <mergeCell ref="C6:E6"/>
    <mergeCell ref="E8:F8"/>
    <mergeCell ref="H8:I8"/>
    <mergeCell ref="C16:D16"/>
    <mergeCell ref="C17:D17"/>
    <mergeCell ref="C18:D18"/>
    <mergeCell ref="L8:M8"/>
    <mergeCell ref="P8:Q8"/>
    <mergeCell ref="T8:U8"/>
    <mergeCell ref="X8:Y8"/>
    <mergeCell ref="G15:H15"/>
    <mergeCell ref="K15:L15"/>
    <mergeCell ref="O15:P15"/>
    <mergeCell ref="S15:T15"/>
    <mergeCell ref="W15:X15"/>
    <mergeCell ref="C20:D20"/>
    <mergeCell ref="C28:D28"/>
    <mergeCell ref="C22:D22"/>
    <mergeCell ref="C23:D23"/>
    <mergeCell ref="C24:D24"/>
    <mergeCell ref="C25:D25"/>
    <mergeCell ref="C26:D26"/>
    <mergeCell ref="C27:D27"/>
    <mergeCell ref="C21:D21"/>
  </mergeCells>
  <dataValidations count="4">
    <dataValidation type="list" allowBlank="1" showInputMessage="1" showErrorMessage="1" sqref="C17:D28" xr:uid="{00000000-0002-0000-0300-000000000000}">
      <formula1>RolesList</formula1>
    </dataValidation>
    <dataValidation type="list" allowBlank="1" showInputMessage="1" showErrorMessage="1" sqref="F49" xr:uid="{00000000-0002-0000-0300-000001000000}">
      <formula1>Location</formula1>
    </dataValidation>
    <dataValidation type="list" allowBlank="1" showInputMessage="1" showErrorMessage="1" sqref="F50" xr:uid="{00000000-0002-0000-0300-000002000000}">
      <formula1>Base</formula1>
    </dataValidation>
    <dataValidation type="list" allowBlank="1" showInputMessage="1" showErrorMessage="1" sqref="D49" xr:uid="{00000000-0002-0000-0300-000003000000}">
      <formula1>Function</formula1>
    </dataValidation>
  </dataValidations>
  <printOptions horizontalCentered="1"/>
  <pageMargins left="0.25" right="0.25" top="0.6" bottom="0.6" header="0.35" footer="0.35"/>
  <pageSetup scale="54" pageOrder="overThenDown" orientation="landscape"/>
  <headerFooter alignWithMargins="0">
    <oddHeader>&amp;L&amp;"Arial,Bold"&amp;12INTERNAL BUDGET — DO NOT SEND TO SPONSOR&amp;R&amp;12Page &amp;P of &amp;N</oddHeader>
    <oddFooter>&amp;L&amp;12&amp;Z&amp;F&amp;R&amp;12&amp;D</oddFooter>
  </headerFooter>
  <colBreaks count="1" manualBreakCount="1">
    <brk id="14" max="1048575" man="1"/>
  </col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3" name="Option Button 1">
              <controlPr defaultSize="0" autoFill="0" autoLine="0" autoPict="0">
                <anchor moveWithCells="1">
                  <from>
                    <xdr:col>2</xdr:col>
                    <xdr:colOff>647700</xdr:colOff>
                    <xdr:row>11</xdr:row>
                    <xdr:rowOff>133350</xdr:rowOff>
                  </from>
                  <to>
                    <xdr:col>4</xdr:col>
                    <xdr:colOff>342900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4" name="Option Button 2">
              <controlPr defaultSize="0" autoFill="0" autoLine="0" autoPict="0">
                <anchor moveWithCells="1">
                  <from>
                    <xdr:col>3</xdr:col>
                    <xdr:colOff>590550</xdr:colOff>
                    <xdr:row>11</xdr:row>
                    <xdr:rowOff>123825</xdr:rowOff>
                  </from>
                  <to>
                    <xdr:col>5</xdr:col>
                    <xdr:colOff>47625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8" r:id="rId5" name="Option Button 8">
              <controlPr defaultSize="0" autoFill="0" autoLine="0" autoPict="0">
                <anchor moveWithCells="1">
                  <from>
                    <xdr:col>2</xdr:col>
                    <xdr:colOff>647700</xdr:colOff>
                    <xdr:row>11</xdr:row>
                    <xdr:rowOff>133350</xdr:rowOff>
                  </from>
                  <to>
                    <xdr:col>4</xdr:col>
                    <xdr:colOff>342900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9" r:id="rId6" name="Option Button 9">
              <controlPr defaultSize="0" autoFill="0" autoLine="0" autoPict="0">
                <anchor moveWithCells="1">
                  <from>
                    <xdr:col>3</xdr:col>
                    <xdr:colOff>590550</xdr:colOff>
                    <xdr:row>11</xdr:row>
                    <xdr:rowOff>123825</xdr:rowOff>
                  </from>
                  <to>
                    <xdr:col>5</xdr:col>
                    <xdr:colOff>47625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0" r:id="rId7" name="Option Button 10">
              <controlPr defaultSize="0" autoFill="0" autoLine="0" autoPict="0">
                <anchor moveWithCells="1">
                  <from>
                    <xdr:col>2</xdr:col>
                    <xdr:colOff>647700</xdr:colOff>
                    <xdr:row>11</xdr:row>
                    <xdr:rowOff>133350</xdr:rowOff>
                  </from>
                  <to>
                    <xdr:col>4</xdr:col>
                    <xdr:colOff>342900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1" r:id="rId8" name="Option Button 11">
              <controlPr defaultSize="0" autoFill="0" autoLine="0" autoPict="0">
                <anchor moveWithCells="1">
                  <from>
                    <xdr:col>3</xdr:col>
                    <xdr:colOff>590550</xdr:colOff>
                    <xdr:row>11</xdr:row>
                    <xdr:rowOff>123825</xdr:rowOff>
                  </from>
                  <to>
                    <xdr:col>5</xdr:col>
                    <xdr:colOff>47625</xdr:colOff>
                    <xdr:row>13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I158"/>
  <sheetViews>
    <sheetView showGridLines="0" zoomScaleNormal="100" workbookViewId="0"/>
  </sheetViews>
  <sheetFormatPr defaultColWidth="12.85546875" defaultRowHeight="12.75" x14ac:dyDescent="0.2"/>
  <cols>
    <col min="1" max="1" width="28.85546875" bestFit="1" customWidth="1"/>
    <col min="2" max="2" width="4.28515625" customWidth="1"/>
    <col min="3" max="3" width="8.42578125" customWidth="1"/>
    <col min="4" max="9" width="9.85546875" style="1" customWidth="1"/>
  </cols>
  <sheetData>
    <row r="1" spans="1:9" x14ac:dyDescent="0.2">
      <c r="A1" s="192" t="s">
        <v>87</v>
      </c>
      <c r="B1" s="193">
        <v>0</v>
      </c>
    </row>
    <row r="2" spans="1:9" ht="13.5" thickBot="1" x14ac:dyDescent="0.25"/>
    <row r="3" spans="1:9" x14ac:dyDescent="0.2">
      <c r="A3" s="120" t="s">
        <v>74</v>
      </c>
      <c r="B3" s="121"/>
      <c r="C3" s="122"/>
      <c r="D3" s="123" t="s">
        <v>53</v>
      </c>
      <c r="E3" s="124" t="s">
        <v>54</v>
      </c>
      <c r="F3" s="124" t="s">
        <v>55</v>
      </c>
      <c r="G3" s="124" t="s">
        <v>56</v>
      </c>
      <c r="H3" s="124" t="s">
        <v>57</v>
      </c>
      <c r="I3" s="125" t="s">
        <v>61</v>
      </c>
    </row>
    <row r="4" spans="1:9" x14ac:dyDescent="0.2">
      <c r="A4" s="126" t="s">
        <v>75</v>
      </c>
      <c r="B4" s="127"/>
      <c r="C4" s="128"/>
      <c r="D4" s="129"/>
      <c r="E4" s="129"/>
      <c r="F4" s="129"/>
      <c r="G4" s="129"/>
      <c r="H4" s="129"/>
      <c r="I4" s="131">
        <f t="shared" ref="I4:I16" si="0">SUM(D4:H4)</f>
        <v>0</v>
      </c>
    </row>
    <row r="5" spans="1:9" x14ac:dyDescent="0.2">
      <c r="A5" s="132"/>
      <c r="B5" s="133"/>
      <c r="C5" s="134"/>
      <c r="D5" s="135"/>
      <c r="E5" s="135"/>
      <c r="F5" s="135"/>
      <c r="G5" s="135"/>
      <c r="H5" s="135"/>
      <c r="I5" s="136">
        <f t="shared" si="0"/>
        <v>0</v>
      </c>
    </row>
    <row r="6" spans="1:9" x14ac:dyDescent="0.2">
      <c r="A6" s="132"/>
      <c r="B6" s="133"/>
      <c r="C6" s="134"/>
      <c r="D6" s="135"/>
      <c r="E6" s="137"/>
      <c r="F6" s="137"/>
      <c r="G6" s="137"/>
      <c r="H6" s="137"/>
      <c r="I6" s="136">
        <f t="shared" si="0"/>
        <v>0</v>
      </c>
    </row>
    <row r="7" spans="1:9" x14ac:dyDescent="0.2">
      <c r="A7" s="132"/>
      <c r="B7" s="133"/>
      <c r="C7" s="134"/>
      <c r="D7" s="135"/>
      <c r="E7" s="137"/>
      <c r="F7" s="137"/>
      <c r="G7" s="137"/>
      <c r="H7" s="137"/>
      <c r="I7" s="136">
        <f t="shared" si="0"/>
        <v>0</v>
      </c>
    </row>
    <row r="8" spans="1:9" x14ac:dyDescent="0.2">
      <c r="A8" s="138"/>
      <c r="B8" s="139"/>
      <c r="C8" s="140"/>
      <c r="D8" s="141"/>
      <c r="E8" s="142"/>
      <c r="F8" s="142"/>
      <c r="G8" s="142"/>
      <c r="H8" s="142"/>
      <c r="I8" s="136">
        <f t="shared" si="0"/>
        <v>0</v>
      </c>
    </row>
    <row r="9" spans="1:9" x14ac:dyDescent="0.2">
      <c r="A9" s="138"/>
      <c r="B9" s="139"/>
      <c r="C9" s="140"/>
      <c r="D9" s="141"/>
      <c r="E9" s="142"/>
      <c r="F9" s="142"/>
      <c r="G9" s="142"/>
      <c r="H9" s="142"/>
      <c r="I9" s="136">
        <f t="shared" si="0"/>
        <v>0</v>
      </c>
    </row>
    <row r="10" spans="1:9" x14ac:dyDescent="0.2">
      <c r="A10" s="138"/>
      <c r="B10" s="139"/>
      <c r="C10" s="140"/>
      <c r="D10" s="141"/>
      <c r="E10" s="142"/>
      <c r="F10" s="142"/>
      <c r="G10" s="142"/>
      <c r="H10" s="142"/>
      <c r="I10" s="136">
        <f t="shared" si="0"/>
        <v>0</v>
      </c>
    </row>
    <row r="11" spans="1:9" x14ac:dyDescent="0.2">
      <c r="A11" s="143"/>
      <c r="B11" s="144"/>
      <c r="C11" s="145"/>
      <c r="D11" s="146"/>
      <c r="E11" s="147"/>
      <c r="F11" s="147"/>
      <c r="G11" s="147"/>
      <c r="H11" s="147"/>
      <c r="I11" s="148">
        <f t="shared" si="0"/>
        <v>0</v>
      </c>
    </row>
    <row r="12" spans="1:9" x14ac:dyDescent="0.2">
      <c r="A12" s="149" t="s">
        <v>43</v>
      </c>
      <c r="B12" s="150"/>
      <c r="C12" s="151"/>
      <c r="D12" s="152">
        <f>SUM(D4:D11)</f>
        <v>0</v>
      </c>
      <c r="E12" s="152">
        <f>SUM(E4:E11)</f>
        <v>0</v>
      </c>
      <c r="F12" s="152">
        <f>SUM(F4:F11)</f>
        <v>0</v>
      </c>
      <c r="G12" s="152">
        <f>SUM(G4:G11)</f>
        <v>0</v>
      </c>
      <c r="H12" s="152">
        <f>SUM(H4:H11)</f>
        <v>0</v>
      </c>
      <c r="I12" s="153">
        <f t="shared" si="0"/>
        <v>0</v>
      </c>
    </row>
    <row r="13" spans="1:9" x14ac:dyDescent="0.2">
      <c r="A13" s="154" t="s">
        <v>76</v>
      </c>
      <c r="B13" s="65"/>
      <c r="C13" s="65"/>
      <c r="D13" s="146"/>
      <c r="E13" s="146"/>
      <c r="F13" s="146"/>
      <c r="G13" s="146"/>
      <c r="H13" s="146"/>
      <c r="I13" s="148">
        <f t="shared" si="0"/>
        <v>0</v>
      </c>
    </row>
    <row r="14" spans="1:9" x14ac:dyDescent="0.2">
      <c r="A14" s="155" t="s">
        <v>64</v>
      </c>
      <c r="B14" s="156"/>
      <c r="C14" s="157"/>
      <c r="D14" s="129">
        <f>IF(D16&lt;25000,D16,25000)</f>
        <v>0</v>
      </c>
      <c r="E14" s="129">
        <f>IF((D16+E16)&lt;25000,D16+E16-D14,25000-D14)</f>
        <v>0</v>
      </c>
      <c r="F14" s="129">
        <f>IF((D16+E16+F16)&lt;25000,D16+E16+F16-D14-E14,25000-D14-E14)</f>
        <v>0</v>
      </c>
      <c r="G14" s="129">
        <f>IF((D16+E16+F16+G16)&lt;25000,D16+E16+F16+G16-D14-E14-F14,25000-D14-E14-F14)</f>
        <v>0</v>
      </c>
      <c r="H14" s="129">
        <f>IF((D16+E16+F16+G16+H16)&lt;25000,D16+E16+F16+G16+H16-D14-E14-F14-G14,25000-D14-E14-F14-G14)</f>
        <v>0</v>
      </c>
      <c r="I14" s="158">
        <f t="shared" si="0"/>
        <v>0</v>
      </c>
    </row>
    <row r="15" spans="1:9" ht="13.5" thickBot="1" x14ac:dyDescent="0.25">
      <c r="A15" s="159" t="s">
        <v>65</v>
      </c>
      <c r="B15" s="160"/>
      <c r="C15" s="161"/>
      <c r="D15" s="162">
        <f>IF(D16&gt;25000,D16-D14,0)</f>
        <v>0</v>
      </c>
      <c r="E15" s="162">
        <f>IF((D16+E16)&gt;25000,E16-E14,0)</f>
        <v>0</v>
      </c>
      <c r="F15" s="162">
        <f>IF((D16+E16+F16)&gt;25000,F16-F14,0)</f>
        <v>0</v>
      </c>
      <c r="G15" s="162">
        <f>IF((D16+E16+F16+G16)&gt;25000,G16-G14,0)</f>
        <v>0</v>
      </c>
      <c r="H15" s="162">
        <f>IF((D16+E16+F16+G16+H16)&gt;25000,H16-H14,0)</f>
        <v>0</v>
      </c>
      <c r="I15" s="163">
        <f t="shared" si="0"/>
        <v>0</v>
      </c>
    </row>
    <row r="16" spans="1:9" ht="15.75" thickBot="1" x14ac:dyDescent="0.3">
      <c r="A16" s="164" t="s">
        <v>62</v>
      </c>
      <c r="B16" s="165"/>
      <c r="C16" s="166"/>
      <c r="D16" s="167">
        <f>SUM(D12:D13)</f>
        <v>0</v>
      </c>
      <c r="E16" s="167">
        <f>SUM(E12:E13)</f>
        <v>0</v>
      </c>
      <c r="F16" s="167">
        <f>SUM(F12:F13)</f>
        <v>0</v>
      </c>
      <c r="G16" s="167">
        <f>SUM(G12:G13)</f>
        <v>0</v>
      </c>
      <c r="H16" s="167">
        <f>SUM(H12:H13)</f>
        <v>0</v>
      </c>
      <c r="I16" s="168">
        <f t="shared" si="0"/>
        <v>0</v>
      </c>
    </row>
    <row r="17" spans="1:9" ht="13.5" thickBot="1" x14ac:dyDescent="0.25">
      <c r="A17" s="169"/>
      <c r="B17" s="169"/>
      <c r="C17" s="169"/>
      <c r="D17" s="170"/>
      <c r="E17" s="171"/>
      <c r="F17" s="171"/>
      <c r="G17" s="171"/>
      <c r="H17" s="171"/>
      <c r="I17" s="171"/>
    </row>
    <row r="18" spans="1:9" x14ac:dyDescent="0.2">
      <c r="A18" s="120" t="s">
        <v>77</v>
      </c>
      <c r="B18" s="121"/>
      <c r="C18" s="122"/>
      <c r="D18" s="123" t="s">
        <v>53</v>
      </c>
      <c r="E18" s="124" t="s">
        <v>54</v>
      </c>
      <c r="F18" s="124" t="s">
        <v>55</v>
      </c>
      <c r="G18" s="124" t="s">
        <v>56</v>
      </c>
      <c r="H18" s="124" t="s">
        <v>57</v>
      </c>
      <c r="I18" s="125" t="s">
        <v>61</v>
      </c>
    </row>
    <row r="19" spans="1:9" x14ac:dyDescent="0.2">
      <c r="A19" s="126" t="s">
        <v>75</v>
      </c>
      <c r="B19" s="127"/>
      <c r="C19" s="128"/>
      <c r="D19" s="129"/>
      <c r="E19" s="130"/>
      <c r="F19" s="130"/>
      <c r="G19" s="130"/>
      <c r="H19" s="130"/>
      <c r="I19" s="131">
        <f t="shared" ref="I19:I31" si="1">SUM(D19:H19)</f>
        <v>0</v>
      </c>
    </row>
    <row r="20" spans="1:9" x14ac:dyDescent="0.2">
      <c r="A20" s="132"/>
      <c r="B20" s="133"/>
      <c r="C20" s="134"/>
      <c r="D20" s="135"/>
      <c r="E20" s="137"/>
      <c r="F20" s="137"/>
      <c r="G20" s="137"/>
      <c r="H20" s="137"/>
      <c r="I20" s="136">
        <f t="shared" si="1"/>
        <v>0</v>
      </c>
    </row>
    <row r="21" spans="1:9" x14ac:dyDescent="0.2">
      <c r="A21" s="132"/>
      <c r="B21" s="133"/>
      <c r="C21" s="134"/>
      <c r="D21" s="135"/>
      <c r="E21" s="137"/>
      <c r="F21" s="137"/>
      <c r="G21" s="137"/>
      <c r="H21" s="137"/>
      <c r="I21" s="136">
        <f t="shared" si="1"/>
        <v>0</v>
      </c>
    </row>
    <row r="22" spans="1:9" x14ac:dyDescent="0.2">
      <c r="A22" s="132"/>
      <c r="B22" s="133"/>
      <c r="C22" s="134"/>
      <c r="D22" s="135"/>
      <c r="E22" s="137"/>
      <c r="F22" s="137"/>
      <c r="G22" s="137"/>
      <c r="H22" s="137"/>
      <c r="I22" s="136">
        <f t="shared" si="1"/>
        <v>0</v>
      </c>
    </row>
    <row r="23" spans="1:9" x14ac:dyDescent="0.2">
      <c r="A23" s="138"/>
      <c r="B23" s="139"/>
      <c r="C23" s="140"/>
      <c r="D23" s="141"/>
      <c r="E23" s="137"/>
      <c r="F23" s="137"/>
      <c r="G23" s="137"/>
      <c r="H23" s="137"/>
      <c r="I23" s="136">
        <f t="shared" si="1"/>
        <v>0</v>
      </c>
    </row>
    <row r="24" spans="1:9" x14ac:dyDescent="0.2">
      <c r="A24" s="138"/>
      <c r="B24" s="139"/>
      <c r="C24" s="140"/>
      <c r="D24" s="141"/>
      <c r="E24" s="142"/>
      <c r="F24" s="142"/>
      <c r="G24" s="142"/>
      <c r="H24" s="142"/>
      <c r="I24" s="136">
        <f t="shared" si="1"/>
        <v>0</v>
      </c>
    </row>
    <row r="25" spans="1:9" x14ac:dyDescent="0.2">
      <c r="A25" s="138"/>
      <c r="B25" s="139"/>
      <c r="C25" s="140"/>
      <c r="D25" s="141"/>
      <c r="E25" s="142"/>
      <c r="F25" s="142"/>
      <c r="G25" s="142"/>
      <c r="H25" s="142"/>
      <c r="I25" s="136">
        <f t="shared" si="1"/>
        <v>0</v>
      </c>
    </row>
    <row r="26" spans="1:9" x14ac:dyDescent="0.2">
      <c r="A26" s="143"/>
      <c r="B26" s="144"/>
      <c r="C26" s="145"/>
      <c r="D26" s="146"/>
      <c r="E26" s="147"/>
      <c r="F26" s="147"/>
      <c r="G26" s="147"/>
      <c r="H26" s="147"/>
      <c r="I26" s="148">
        <f t="shared" si="1"/>
        <v>0</v>
      </c>
    </row>
    <row r="27" spans="1:9" x14ac:dyDescent="0.2">
      <c r="A27" s="149" t="s">
        <v>43</v>
      </c>
      <c r="B27" s="150"/>
      <c r="C27" s="151"/>
      <c r="D27" s="152">
        <f>SUM(D19:D26)</f>
        <v>0</v>
      </c>
      <c r="E27" s="152">
        <f>SUM(E19:E26)</f>
        <v>0</v>
      </c>
      <c r="F27" s="152">
        <f>SUM(F19:F26)</f>
        <v>0</v>
      </c>
      <c r="G27" s="152">
        <f>SUM(G19:G26)</f>
        <v>0</v>
      </c>
      <c r="H27" s="152">
        <f>SUM(H19:H26)</f>
        <v>0</v>
      </c>
      <c r="I27" s="153">
        <f t="shared" si="1"/>
        <v>0</v>
      </c>
    </row>
    <row r="28" spans="1:9" x14ac:dyDescent="0.2">
      <c r="A28" s="154" t="s">
        <v>76</v>
      </c>
      <c r="B28" s="144"/>
      <c r="C28" s="145"/>
      <c r="D28" s="146"/>
      <c r="E28" s="146"/>
      <c r="F28" s="146"/>
      <c r="G28" s="146"/>
      <c r="H28" s="146"/>
      <c r="I28" s="148">
        <f t="shared" si="1"/>
        <v>0</v>
      </c>
    </row>
    <row r="29" spans="1:9" x14ac:dyDescent="0.2">
      <c r="A29" s="155" t="s">
        <v>64</v>
      </c>
      <c r="B29" s="156"/>
      <c r="C29" s="157"/>
      <c r="D29" s="129">
        <f>IF(D31&lt;25000,D31,25000)</f>
        <v>0</v>
      </c>
      <c r="E29" s="129">
        <f>IF((D31+E31)&lt;25000,D31+E31-D29,25000-D29)</f>
        <v>0</v>
      </c>
      <c r="F29" s="129">
        <f>IF((D31+E31+F31)&lt;25000,D31+E31+F31-D29-E29,25000-D29-E29)</f>
        <v>0</v>
      </c>
      <c r="G29" s="129">
        <f>IF((D31+E31+F31+G31)&lt;25000,D31+E31+F31+G31-D29-E29-F29,25000-D29-E29-F29)</f>
        <v>0</v>
      </c>
      <c r="H29" s="129">
        <f>IF((D31+E31+F31+G31+H31)&lt;25000,D31+E31+F31+G31+H31-D29-E29-F29-G29,25000-D29-E29-F29-G29)</f>
        <v>0</v>
      </c>
      <c r="I29" s="158">
        <f t="shared" si="1"/>
        <v>0</v>
      </c>
    </row>
    <row r="30" spans="1:9" ht="13.5" thickBot="1" x14ac:dyDescent="0.25">
      <c r="A30" s="159" t="s">
        <v>65</v>
      </c>
      <c r="B30" s="160"/>
      <c r="C30" s="161"/>
      <c r="D30" s="162">
        <f>IF(D31&gt;25000,D31-D29,0)</f>
        <v>0</v>
      </c>
      <c r="E30" s="162">
        <f>IF((D31+E31)&gt;25000,E31-E29,0)</f>
        <v>0</v>
      </c>
      <c r="F30" s="162">
        <f>IF((D31+E31+F31)&gt;25000,F31-F29,0)</f>
        <v>0</v>
      </c>
      <c r="G30" s="162">
        <f>IF((D31+E31+F31+G31)&gt;25000,G31-G29,0)</f>
        <v>0</v>
      </c>
      <c r="H30" s="162">
        <f>IF((D31+E31+F31+G31+H31)&gt;25000,H31-H29,0)</f>
        <v>0</v>
      </c>
      <c r="I30" s="163">
        <f t="shared" si="1"/>
        <v>0</v>
      </c>
    </row>
    <row r="31" spans="1:9" ht="15.75" thickBot="1" x14ac:dyDescent="0.3">
      <c r="A31" s="164" t="s">
        <v>62</v>
      </c>
      <c r="B31" s="165"/>
      <c r="C31" s="166"/>
      <c r="D31" s="167">
        <f>SUM(D27:D28)</f>
        <v>0</v>
      </c>
      <c r="E31" s="167">
        <f>SUM(E27:E28)</f>
        <v>0</v>
      </c>
      <c r="F31" s="167">
        <f>SUM(F27:F28)</f>
        <v>0</v>
      </c>
      <c r="G31" s="167">
        <f>SUM(G27:G28)</f>
        <v>0</v>
      </c>
      <c r="H31" s="167">
        <f>SUM(H27:H28)</f>
        <v>0</v>
      </c>
      <c r="I31" s="168">
        <f t="shared" si="1"/>
        <v>0</v>
      </c>
    </row>
    <row r="32" spans="1:9" ht="13.5" thickBot="1" x14ac:dyDescent="0.25">
      <c r="A32" s="169"/>
      <c r="B32" s="169"/>
      <c r="C32" s="169"/>
      <c r="D32" s="170"/>
      <c r="E32" s="171"/>
      <c r="F32" s="171"/>
      <c r="G32" s="171"/>
      <c r="H32" s="171"/>
      <c r="I32" s="171"/>
    </row>
    <row r="33" spans="1:9" x14ac:dyDescent="0.2">
      <c r="A33" s="120" t="s">
        <v>78</v>
      </c>
      <c r="B33" s="121"/>
      <c r="C33" s="122"/>
      <c r="D33" s="123" t="s">
        <v>53</v>
      </c>
      <c r="E33" s="124" t="s">
        <v>54</v>
      </c>
      <c r="F33" s="124" t="s">
        <v>55</v>
      </c>
      <c r="G33" s="124" t="s">
        <v>56</v>
      </c>
      <c r="H33" s="124" t="s">
        <v>57</v>
      </c>
      <c r="I33" s="125" t="s">
        <v>61</v>
      </c>
    </row>
    <row r="34" spans="1:9" x14ac:dyDescent="0.2">
      <c r="A34" s="126" t="s">
        <v>75</v>
      </c>
      <c r="B34" s="127"/>
      <c r="C34" s="128"/>
      <c r="D34" s="129"/>
      <c r="E34" s="130"/>
      <c r="F34" s="130"/>
      <c r="G34" s="130"/>
      <c r="H34" s="130"/>
      <c r="I34" s="131">
        <f t="shared" ref="I34:I46" si="2">SUM(D34:H34)</f>
        <v>0</v>
      </c>
    </row>
    <row r="35" spans="1:9" x14ac:dyDescent="0.2">
      <c r="A35" s="132"/>
      <c r="B35" s="133"/>
      <c r="C35" s="134"/>
      <c r="D35" s="135"/>
      <c r="E35" s="137"/>
      <c r="F35" s="137"/>
      <c r="G35" s="137"/>
      <c r="H35" s="137"/>
      <c r="I35" s="136">
        <f t="shared" si="2"/>
        <v>0</v>
      </c>
    </row>
    <row r="36" spans="1:9" x14ac:dyDescent="0.2">
      <c r="A36" s="132"/>
      <c r="B36" s="133"/>
      <c r="C36" s="134"/>
      <c r="D36" s="135"/>
      <c r="E36" s="137"/>
      <c r="F36" s="137"/>
      <c r="G36" s="137"/>
      <c r="H36" s="137"/>
      <c r="I36" s="136">
        <f t="shared" si="2"/>
        <v>0</v>
      </c>
    </row>
    <row r="37" spans="1:9" x14ac:dyDescent="0.2">
      <c r="A37" s="132"/>
      <c r="B37" s="133"/>
      <c r="C37" s="134"/>
      <c r="D37" s="135"/>
      <c r="E37" s="137"/>
      <c r="F37" s="137"/>
      <c r="G37" s="137"/>
      <c r="H37" s="137"/>
      <c r="I37" s="136">
        <f t="shared" si="2"/>
        <v>0</v>
      </c>
    </row>
    <row r="38" spans="1:9" x14ac:dyDescent="0.2">
      <c r="A38" s="138"/>
      <c r="B38" s="139"/>
      <c r="C38" s="140"/>
      <c r="D38" s="141"/>
      <c r="E38" s="142"/>
      <c r="F38" s="142"/>
      <c r="G38" s="142"/>
      <c r="H38" s="142"/>
      <c r="I38" s="136">
        <f t="shared" si="2"/>
        <v>0</v>
      </c>
    </row>
    <row r="39" spans="1:9" x14ac:dyDescent="0.2">
      <c r="A39" s="138"/>
      <c r="B39" s="139"/>
      <c r="C39" s="140"/>
      <c r="D39" s="141"/>
      <c r="E39" s="142"/>
      <c r="F39" s="142"/>
      <c r="G39" s="142"/>
      <c r="H39" s="142"/>
      <c r="I39" s="136">
        <f t="shared" si="2"/>
        <v>0</v>
      </c>
    </row>
    <row r="40" spans="1:9" x14ac:dyDescent="0.2">
      <c r="A40" s="138"/>
      <c r="B40" s="139"/>
      <c r="C40" s="140"/>
      <c r="D40" s="141"/>
      <c r="E40" s="142"/>
      <c r="F40" s="142"/>
      <c r="G40" s="142"/>
      <c r="H40" s="142"/>
      <c r="I40" s="136">
        <f t="shared" si="2"/>
        <v>0</v>
      </c>
    </row>
    <row r="41" spans="1:9" x14ac:dyDescent="0.2">
      <c r="A41" s="143"/>
      <c r="B41" s="144"/>
      <c r="C41" s="145"/>
      <c r="D41" s="146"/>
      <c r="E41" s="147"/>
      <c r="F41" s="147"/>
      <c r="G41" s="147"/>
      <c r="H41" s="147"/>
      <c r="I41" s="148">
        <f t="shared" si="2"/>
        <v>0</v>
      </c>
    </row>
    <row r="42" spans="1:9" x14ac:dyDescent="0.2">
      <c r="A42" s="149" t="s">
        <v>43</v>
      </c>
      <c r="B42" s="150"/>
      <c r="C42" s="151"/>
      <c r="D42" s="152">
        <f>SUM(D34:D41)</f>
        <v>0</v>
      </c>
      <c r="E42" s="152">
        <f>SUM(E34:E41)</f>
        <v>0</v>
      </c>
      <c r="F42" s="152">
        <f>SUM(F34:F41)</f>
        <v>0</v>
      </c>
      <c r="G42" s="152">
        <f>SUM(G34:G41)</f>
        <v>0</v>
      </c>
      <c r="H42" s="152">
        <f>SUM(H34:H41)</f>
        <v>0</v>
      </c>
      <c r="I42" s="153">
        <f t="shared" si="2"/>
        <v>0</v>
      </c>
    </row>
    <row r="43" spans="1:9" x14ac:dyDescent="0.2">
      <c r="A43" s="154" t="s">
        <v>76</v>
      </c>
      <c r="B43" s="144"/>
      <c r="C43" s="145"/>
      <c r="D43" s="146"/>
      <c r="E43" s="146"/>
      <c r="F43" s="146"/>
      <c r="G43" s="146"/>
      <c r="H43" s="146"/>
      <c r="I43" s="148">
        <f t="shared" si="2"/>
        <v>0</v>
      </c>
    </row>
    <row r="44" spans="1:9" x14ac:dyDescent="0.2">
      <c r="A44" s="155" t="s">
        <v>64</v>
      </c>
      <c r="B44" s="156"/>
      <c r="C44" s="157"/>
      <c r="D44" s="129">
        <f>IF(D46&lt;25000,D46,25000)</f>
        <v>0</v>
      </c>
      <c r="E44" s="129">
        <f>IF((D46+E46)&lt;25000,D46+E46-D44,25000-D44)</f>
        <v>0</v>
      </c>
      <c r="F44" s="129">
        <f>IF((D46+E46+F46)&lt;25000,D46+E46+F46-D44-E44,25000-D44-E44)</f>
        <v>0</v>
      </c>
      <c r="G44" s="129">
        <f>IF((D46+E46+F46+G46)&lt;25000,D46+E46+F46+G46-D44-E44-F44,25000-D44-E44-F44)</f>
        <v>0</v>
      </c>
      <c r="H44" s="129">
        <f>IF((D46+E46+F46+G46+H46)&lt;25000,D46+E46+F46+G46+H46-D44-E44-F44-G44,25000-D44-E44-F44-G44)</f>
        <v>0</v>
      </c>
      <c r="I44" s="158">
        <f t="shared" si="2"/>
        <v>0</v>
      </c>
    </row>
    <row r="45" spans="1:9" ht="13.5" thickBot="1" x14ac:dyDescent="0.25">
      <c r="A45" s="159" t="s">
        <v>65</v>
      </c>
      <c r="B45" s="160"/>
      <c r="C45" s="161"/>
      <c r="D45" s="162">
        <f>IF(D46&gt;25000,D46-D44,0)</f>
        <v>0</v>
      </c>
      <c r="E45" s="162">
        <f>IF((D46+E46)&gt;25000,E46-E44,0)</f>
        <v>0</v>
      </c>
      <c r="F45" s="162">
        <f>IF((D46+E46+F46)&gt;25000,F46-F44,0)</f>
        <v>0</v>
      </c>
      <c r="G45" s="162">
        <f>IF((D46+E46+F46+G46)&gt;25000,G46-G44,0)</f>
        <v>0</v>
      </c>
      <c r="H45" s="162">
        <f>IF((D46+E46+F46+G46+H46)&gt;25000,H46-H44,0)</f>
        <v>0</v>
      </c>
      <c r="I45" s="163">
        <f t="shared" si="2"/>
        <v>0</v>
      </c>
    </row>
    <row r="46" spans="1:9" ht="15.75" thickBot="1" x14ac:dyDescent="0.3">
      <c r="A46" s="164" t="s">
        <v>62</v>
      </c>
      <c r="B46" s="165"/>
      <c r="C46" s="166"/>
      <c r="D46" s="167">
        <f>SUM(D42:D43)</f>
        <v>0</v>
      </c>
      <c r="E46" s="167">
        <f>SUM(E42:E43)</f>
        <v>0</v>
      </c>
      <c r="F46" s="167">
        <f>SUM(F42:F43)</f>
        <v>0</v>
      </c>
      <c r="G46" s="167">
        <f>SUM(G42:G43)</f>
        <v>0</v>
      </c>
      <c r="H46" s="167">
        <f>SUM(H42:H43)</f>
        <v>0</v>
      </c>
      <c r="I46" s="168">
        <f t="shared" si="2"/>
        <v>0</v>
      </c>
    </row>
    <row r="47" spans="1:9" ht="13.5" thickBot="1" x14ac:dyDescent="0.25">
      <c r="A47" s="169"/>
      <c r="B47" s="169"/>
      <c r="C47" s="169"/>
      <c r="D47" s="170"/>
      <c r="E47" s="171"/>
      <c r="F47" s="171"/>
      <c r="G47" s="171"/>
      <c r="H47" s="171"/>
      <c r="I47" s="171"/>
    </row>
    <row r="48" spans="1:9" hidden="1" x14ac:dyDescent="0.2">
      <c r="A48" s="120" t="s">
        <v>79</v>
      </c>
      <c r="B48" s="121"/>
      <c r="C48" s="122"/>
      <c r="D48" s="123" t="s">
        <v>53</v>
      </c>
      <c r="E48" s="124" t="s">
        <v>54</v>
      </c>
      <c r="F48" s="124" t="s">
        <v>55</v>
      </c>
      <c r="G48" s="124" t="s">
        <v>56</v>
      </c>
      <c r="H48" s="124" t="s">
        <v>57</v>
      </c>
      <c r="I48" s="125" t="s">
        <v>61</v>
      </c>
    </row>
    <row r="49" spans="1:9" hidden="1" x14ac:dyDescent="0.2">
      <c r="A49" s="126" t="s">
        <v>75</v>
      </c>
      <c r="B49" s="127"/>
      <c r="C49" s="128"/>
      <c r="D49" s="129"/>
      <c r="E49" s="130"/>
      <c r="F49" s="130"/>
      <c r="G49" s="130"/>
      <c r="H49" s="130"/>
      <c r="I49" s="131">
        <f t="shared" ref="I49:I61" si="3">SUM(D49:H49)</f>
        <v>0</v>
      </c>
    </row>
    <row r="50" spans="1:9" hidden="1" x14ac:dyDescent="0.2">
      <c r="A50" s="132"/>
      <c r="B50" s="133"/>
      <c r="C50" s="134"/>
      <c r="D50" s="135"/>
      <c r="E50" s="137"/>
      <c r="F50" s="137"/>
      <c r="G50" s="137"/>
      <c r="H50" s="137"/>
      <c r="I50" s="136">
        <f t="shared" si="3"/>
        <v>0</v>
      </c>
    </row>
    <row r="51" spans="1:9" hidden="1" x14ac:dyDescent="0.2">
      <c r="A51" s="132"/>
      <c r="B51" s="133"/>
      <c r="C51" s="134"/>
      <c r="D51" s="135"/>
      <c r="E51" s="137"/>
      <c r="F51" s="137"/>
      <c r="G51" s="137"/>
      <c r="H51" s="137"/>
      <c r="I51" s="136">
        <f t="shared" si="3"/>
        <v>0</v>
      </c>
    </row>
    <row r="52" spans="1:9" hidden="1" x14ac:dyDescent="0.2">
      <c r="A52" s="132"/>
      <c r="B52" s="133"/>
      <c r="C52" s="134"/>
      <c r="D52" s="135"/>
      <c r="E52" s="137"/>
      <c r="F52" s="137"/>
      <c r="G52" s="137"/>
      <c r="H52" s="137"/>
      <c r="I52" s="136">
        <f t="shared" si="3"/>
        <v>0</v>
      </c>
    </row>
    <row r="53" spans="1:9" hidden="1" x14ac:dyDescent="0.2">
      <c r="A53" s="132"/>
      <c r="B53" s="133"/>
      <c r="C53" s="134"/>
      <c r="D53" s="135"/>
      <c r="E53" s="137"/>
      <c r="F53" s="137"/>
      <c r="G53" s="137"/>
      <c r="H53" s="137"/>
      <c r="I53" s="136">
        <f t="shared" si="3"/>
        <v>0</v>
      </c>
    </row>
    <row r="54" spans="1:9" hidden="1" x14ac:dyDescent="0.2">
      <c r="A54" s="132"/>
      <c r="B54" s="133"/>
      <c r="C54" s="134"/>
      <c r="D54" s="135"/>
      <c r="E54" s="137"/>
      <c r="F54" s="137"/>
      <c r="G54" s="137"/>
      <c r="H54" s="137"/>
      <c r="I54" s="136">
        <f t="shared" si="3"/>
        <v>0</v>
      </c>
    </row>
    <row r="55" spans="1:9" hidden="1" x14ac:dyDescent="0.2">
      <c r="A55" s="132"/>
      <c r="B55" s="133"/>
      <c r="C55" s="134"/>
      <c r="D55" s="135"/>
      <c r="E55" s="137"/>
      <c r="F55" s="137"/>
      <c r="G55" s="137"/>
      <c r="H55" s="137"/>
      <c r="I55" s="136">
        <f t="shared" si="3"/>
        <v>0</v>
      </c>
    </row>
    <row r="56" spans="1:9" hidden="1" x14ac:dyDescent="0.2">
      <c r="A56" s="143"/>
      <c r="B56" s="144"/>
      <c r="C56" s="145"/>
      <c r="D56" s="146"/>
      <c r="E56" s="147"/>
      <c r="F56" s="147"/>
      <c r="G56" s="147"/>
      <c r="H56" s="147"/>
      <c r="I56" s="148">
        <f t="shared" si="3"/>
        <v>0</v>
      </c>
    </row>
    <row r="57" spans="1:9" hidden="1" x14ac:dyDescent="0.2">
      <c r="A57" s="149" t="s">
        <v>43</v>
      </c>
      <c r="B57" s="150"/>
      <c r="C57" s="151"/>
      <c r="D57" s="152">
        <f>SUM(D49:D56)</f>
        <v>0</v>
      </c>
      <c r="E57" s="152">
        <f>SUM(E49:E56)</f>
        <v>0</v>
      </c>
      <c r="F57" s="152">
        <f>SUM(F49:F56)</f>
        <v>0</v>
      </c>
      <c r="G57" s="152">
        <f>SUM(G49:G56)</f>
        <v>0</v>
      </c>
      <c r="H57" s="152">
        <f>SUM(H49:H56)</f>
        <v>0</v>
      </c>
      <c r="I57" s="153">
        <f t="shared" si="3"/>
        <v>0</v>
      </c>
    </row>
    <row r="58" spans="1:9" hidden="1" x14ac:dyDescent="0.2">
      <c r="A58" s="154" t="s">
        <v>76</v>
      </c>
      <c r="B58" s="144"/>
      <c r="C58" s="145"/>
      <c r="D58" s="146"/>
      <c r="E58" s="146"/>
      <c r="F58" s="146"/>
      <c r="G58" s="146"/>
      <c r="H58" s="146"/>
      <c r="I58" s="148">
        <f t="shared" si="3"/>
        <v>0</v>
      </c>
    </row>
    <row r="59" spans="1:9" hidden="1" x14ac:dyDescent="0.2">
      <c r="A59" s="155" t="s">
        <v>64</v>
      </c>
      <c r="B59" s="156"/>
      <c r="C59" s="157"/>
      <c r="D59" s="129">
        <f>IF(D61&lt;25000,D61,25000)</f>
        <v>0</v>
      </c>
      <c r="E59" s="129">
        <f>IF((D61+E61)&lt;25000,D61+E61-D59,25000-D59)</f>
        <v>0</v>
      </c>
      <c r="F59" s="129">
        <f>IF((D61+E61+F61)&lt;25000,D61+E61+F61-D59-E59,25000-D59-E59)</f>
        <v>0</v>
      </c>
      <c r="G59" s="129">
        <f>IF((D61+E61+F61+G61)&lt;25000,D61+E61+F61+G61-D59-E59-F59,25000-D59-E59-F59)</f>
        <v>0</v>
      </c>
      <c r="H59" s="129">
        <f>IF((D61+E61+F61+G61+H61)&lt;25000,D61+E61+F61+G61+H61-D59-E59-F59-G59,25000-D59-E59-F59-G59)</f>
        <v>0</v>
      </c>
      <c r="I59" s="158">
        <f t="shared" si="3"/>
        <v>0</v>
      </c>
    </row>
    <row r="60" spans="1:9" ht="13.5" hidden="1" thickBot="1" x14ac:dyDescent="0.25">
      <c r="A60" s="159" t="s">
        <v>65</v>
      </c>
      <c r="B60" s="160"/>
      <c r="C60" s="161"/>
      <c r="D60" s="162">
        <f>IF(D61&gt;25000,D61-D59,0)</f>
        <v>0</v>
      </c>
      <c r="E60" s="162">
        <f>IF((D61+E61)&gt;25000,E61-E59,0)</f>
        <v>0</v>
      </c>
      <c r="F60" s="162">
        <f>IF((D61+E61+F61)&gt;25000,F61-F59,0)</f>
        <v>0</v>
      </c>
      <c r="G60" s="162">
        <f>IF((D61+E61+F61+G61)&gt;25000,G61-G59,0)</f>
        <v>0</v>
      </c>
      <c r="H60" s="162">
        <f>IF((D61+E61+F61+G61+H61)&gt;25000,H61-H59,0)</f>
        <v>0</v>
      </c>
      <c r="I60" s="163">
        <f t="shared" si="3"/>
        <v>0</v>
      </c>
    </row>
    <row r="61" spans="1:9" ht="15.75" hidden="1" thickBot="1" x14ac:dyDescent="0.3">
      <c r="A61" s="164" t="s">
        <v>62</v>
      </c>
      <c r="B61" s="165"/>
      <c r="C61" s="166"/>
      <c r="D61" s="167">
        <f>SUM(D57:D58)</f>
        <v>0</v>
      </c>
      <c r="E61" s="167">
        <f>SUM(E57:E58)</f>
        <v>0</v>
      </c>
      <c r="F61" s="167">
        <f>SUM(F57:F58)</f>
        <v>0</v>
      </c>
      <c r="G61" s="167">
        <f>SUM(G57:G58)</f>
        <v>0</v>
      </c>
      <c r="H61" s="167">
        <f>SUM(H57:H58)</f>
        <v>0</v>
      </c>
      <c r="I61" s="168">
        <f t="shared" si="3"/>
        <v>0</v>
      </c>
    </row>
    <row r="62" spans="1:9" ht="13.5" hidden="1" thickBot="1" x14ac:dyDescent="0.25">
      <c r="A62" s="169"/>
      <c r="B62" s="169"/>
      <c r="C62" s="169"/>
      <c r="D62" s="170"/>
      <c r="E62" s="171"/>
      <c r="F62" s="171"/>
      <c r="G62" s="171"/>
      <c r="H62" s="171"/>
      <c r="I62" s="171"/>
    </row>
    <row r="63" spans="1:9" hidden="1" x14ac:dyDescent="0.2">
      <c r="A63" s="120" t="s">
        <v>80</v>
      </c>
      <c r="B63" s="121"/>
      <c r="C63" s="122"/>
      <c r="D63" s="123" t="s">
        <v>53</v>
      </c>
      <c r="E63" s="124" t="s">
        <v>54</v>
      </c>
      <c r="F63" s="124" t="s">
        <v>55</v>
      </c>
      <c r="G63" s="124" t="s">
        <v>56</v>
      </c>
      <c r="H63" s="124" t="s">
        <v>57</v>
      </c>
      <c r="I63" s="125" t="s">
        <v>61</v>
      </c>
    </row>
    <row r="64" spans="1:9" hidden="1" x14ac:dyDescent="0.2">
      <c r="A64" s="126" t="s">
        <v>75</v>
      </c>
      <c r="B64" s="127"/>
      <c r="C64" s="128"/>
      <c r="D64" s="129"/>
      <c r="E64" s="130"/>
      <c r="F64" s="130"/>
      <c r="G64" s="130"/>
      <c r="H64" s="130"/>
      <c r="I64" s="131">
        <f t="shared" ref="I64:I76" si="4">SUM(D64:H64)</f>
        <v>0</v>
      </c>
    </row>
    <row r="65" spans="1:9" hidden="1" x14ac:dyDescent="0.2">
      <c r="A65" s="132"/>
      <c r="B65" s="133"/>
      <c r="C65" s="134"/>
      <c r="D65" s="135"/>
      <c r="E65" s="137"/>
      <c r="F65" s="137"/>
      <c r="G65" s="137"/>
      <c r="H65" s="137"/>
      <c r="I65" s="136">
        <f t="shared" si="4"/>
        <v>0</v>
      </c>
    </row>
    <row r="66" spans="1:9" hidden="1" x14ac:dyDescent="0.2">
      <c r="A66" s="132"/>
      <c r="B66" s="133"/>
      <c r="C66" s="134"/>
      <c r="D66" s="135"/>
      <c r="E66" s="137"/>
      <c r="F66" s="137"/>
      <c r="G66" s="137"/>
      <c r="H66" s="137"/>
      <c r="I66" s="136">
        <f t="shared" si="4"/>
        <v>0</v>
      </c>
    </row>
    <row r="67" spans="1:9" hidden="1" x14ac:dyDescent="0.2">
      <c r="A67" s="132"/>
      <c r="B67" s="133"/>
      <c r="C67" s="134"/>
      <c r="D67" s="135"/>
      <c r="E67" s="137"/>
      <c r="F67" s="137"/>
      <c r="G67" s="137"/>
      <c r="H67" s="137"/>
      <c r="I67" s="136">
        <f t="shared" si="4"/>
        <v>0</v>
      </c>
    </row>
    <row r="68" spans="1:9" hidden="1" x14ac:dyDescent="0.2">
      <c r="A68" s="138"/>
      <c r="B68" s="139"/>
      <c r="C68" s="140"/>
      <c r="D68" s="141"/>
      <c r="E68" s="142"/>
      <c r="F68" s="142"/>
      <c r="G68" s="142"/>
      <c r="H68" s="142"/>
      <c r="I68" s="136">
        <f t="shared" si="4"/>
        <v>0</v>
      </c>
    </row>
    <row r="69" spans="1:9" hidden="1" x14ac:dyDescent="0.2">
      <c r="A69" s="138"/>
      <c r="B69" s="139"/>
      <c r="C69" s="140"/>
      <c r="D69" s="141"/>
      <c r="E69" s="142"/>
      <c r="F69" s="142"/>
      <c r="G69" s="142"/>
      <c r="H69" s="142"/>
      <c r="I69" s="136">
        <f t="shared" si="4"/>
        <v>0</v>
      </c>
    </row>
    <row r="70" spans="1:9" hidden="1" x14ac:dyDescent="0.2">
      <c r="A70" s="138"/>
      <c r="B70" s="139"/>
      <c r="C70" s="140"/>
      <c r="D70" s="141"/>
      <c r="E70" s="142"/>
      <c r="F70" s="142"/>
      <c r="G70" s="142"/>
      <c r="H70" s="142"/>
      <c r="I70" s="136">
        <f t="shared" si="4"/>
        <v>0</v>
      </c>
    </row>
    <row r="71" spans="1:9" hidden="1" x14ac:dyDescent="0.2">
      <c r="A71" s="143"/>
      <c r="B71" s="144"/>
      <c r="C71" s="145"/>
      <c r="D71" s="146"/>
      <c r="E71" s="147"/>
      <c r="F71" s="147"/>
      <c r="G71" s="147"/>
      <c r="H71" s="147"/>
      <c r="I71" s="148">
        <f t="shared" si="4"/>
        <v>0</v>
      </c>
    </row>
    <row r="72" spans="1:9" hidden="1" x14ac:dyDescent="0.2">
      <c r="A72" s="149" t="s">
        <v>43</v>
      </c>
      <c r="B72" s="150"/>
      <c r="C72" s="151"/>
      <c r="D72" s="152">
        <f>SUM(D64:D71)</f>
        <v>0</v>
      </c>
      <c r="E72" s="152">
        <f>SUM(E64:E71)</f>
        <v>0</v>
      </c>
      <c r="F72" s="152">
        <f>SUM(F64:F71)</f>
        <v>0</v>
      </c>
      <c r="G72" s="152">
        <f>SUM(G64:G71)</f>
        <v>0</v>
      </c>
      <c r="H72" s="152">
        <f>SUM(H64:H71)</f>
        <v>0</v>
      </c>
      <c r="I72" s="153">
        <f t="shared" si="4"/>
        <v>0</v>
      </c>
    </row>
    <row r="73" spans="1:9" hidden="1" x14ac:dyDescent="0.2">
      <c r="A73" s="154" t="s">
        <v>76</v>
      </c>
      <c r="B73" s="144"/>
      <c r="C73" s="145"/>
      <c r="D73" s="146"/>
      <c r="E73" s="146"/>
      <c r="F73" s="146"/>
      <c r="G73" s="146"/>
      <c r="H73" s="146"/>
      <c r="I73" s="148">
        <f t="shared" si="4"/>
        <v>0</v>
      </c>
    </row>
    <row r="74" spans="1:9" hidden="1" x14ac:dyDescent="0.2">
      <c r="A74" s="155" t="s">
        <v>64</v>
      </c>
      <c r="B74" s="156"/>
      <c r="C74" s="157"/>
      <c r="D74" s="129">
        <f>IF(D76&lt;25000,D76,25000)</f>
        <v>0</v>
      </c>
      <c r="E74" s="129">
        <f>IF((D76+E76)&lt;25000,D76+E76-D74,25000-D74)</f>
        <v>0</v>
      </c>
      <c r="F74" s="129">
        <f>IF((D76+E76+F76)&lt;25000,D76+E76+F76-D74-E74,25000-D74-E74)</f>
        <v>0</v>
      </c>
      <c r="G74" s="129">
        <f>IF((D76+E76+F76+G76)&lt;25000,D76+E76+F76+G76-D74-E74-F74,25000-D74-E74-F74)</f>
        <v>0</v>
      </c>
      <c r="H74" s="129">
        <f>IF((D76+E76+F76+G76+H76)&lt;25000,D76+E76+F76+G76+H76-D74-E74-F74-G74,25000-D74-E74-F74-G74)</f>
        <v>0</v>
      </c>
      <c r="I74" s="158">
        <f t="shared" si="4"/>
        <v>0</v>
      </c>
    </row>
    <row r="75" spans="1:9" ht="13.5" hidden="1" thickBot="1" x14ac:dyDescent="0.25">
      <c r="A75" s="159" t="s">
        <v>65</v>
      </c>
      <c r="B75" s="160"/>
      <c r="C75" s="161"/>
      <c r="D75" s="162">
        <f>IF(D76&gt;25000,D76-D74,0)</f>
        <v>0</v>
      </c>
      <c r="E75" s="162">
        <f>IF((D76+E76)&gt;25000,E76-E74,0)</f>
        <v>0</v>
      </c>
      <c r="F75" s="162">
        <f>IF((D76+E76+F76)&gt;25000,F76-F74,0)</f>
        <v>0</v>
      </c>
      <c r="G75" s="162">
        <f>IF((D76+E76+F76+G76)&gt;25000,G76-G74,0)</f>
        <v>0</v>
      </c>
      <c r="H75" s="162">
        <f>IF((D76+E76+F76+G76+H76)&gt;25000,H76-H74,0)</f>
        <v>0</v>
      </c>
      <c r="I75" s="163">
        <f t="shared" si="4"/>
        <v>0</v>
      </c>
    </row>
    <row r="76" spans="1:9" ht="15.75" hidden="1" thickBot="1" x14ac:dyDescent="0.3">
      <c r="A76" s="164" t="s">
        <v>62</v>
      </c>
      <c r="B76" s="165"/>
      <c r="C76" s="166"/>
      <c r="D76" s="167">
        <f>SUM(D72:D73)</f>
        <v>0</v>
      </c>
      <c r="E76" s="167">
        <f>SUM(E72:E73)</f>
        <v>0</v>
      </c>
      <c r="F76" s="167">
        <f>SUM(F72:F73)</f>
        <v>0</v>
      </c>
      <c r="G76" s="167">
        <f>SUM(G72:G73)</f>
        <v>0</v>
      </c>
      <c r="H76" s="167">
        <f>SUM(H72:H73)</f>
        <v>0</v>
      </c>
      <c r="I76" s="168">
        <f t="shared" si="4"/>
        <v>0</v>
      </c>
    </row>
    <row r="77" spans="1:9" ht="13.5" hidden="1" thickBot="1" x14ac:dyDescent="0.25">
      <c r="A77" s="169"/>
      <c r="B77" s="169"/>
      <c r="C77" s="169"/>
      <c r="D77" s="170"/>
      <c r="E77" s="171"/>
      <c r="F77" s="171"/>
      <c r="G77" s="171"/>
      <c r="H77" s="171"/>
      <c r="I77" s="171"/>
    </row>
    <row r="78" spans="1:9" hidden="1" x14ac:dyDescent="0.2">
      <c r="A78" s="120" t="s">
        <v>81</v>
      </c>
      <c r="B78" s="121"/>
      <c r="C78" s="122"/>
      <c r="D78" s="123" t="s">
        <v>53</v>
      </c>
      <c r="E78" s="124" t="s">
        <v>54</v>
      </c>
      <c r="F78" s="124" t="s">
        <v>55</v>
      </c>
      <c r="G78" s="124" t="s">
        <v>56</v>
      </c>
      <c r="H78" s="124" t="s">
        <v>57</v>
      </c>
      <c r="I78" s="125" t="s">
        <v>61</v>
      </c>
    </row>
    <row r="79" spans="1:9" hidden="1" x14ac:dyDescent="0.2">
      <c r="A79" s="126" t="s">
        <v>75</v>
      </c>
      <c r="B79" s="127"/>
      <c r="C79" s="128"/>
      <c r="D79" s="129"/>
      <c r="E79" s="130"/>
      <c r="F79" s="130"/>
      <c r="G79" s="130"/>
      <c r="H79" s="130"/>
      <c r="I79" s="131">
        <f t="shared" ref="I79:I91" si="5">SUM(D79:H79)</f>
        <v>0</v>
      </c>
    </row>
    <row r="80" spans="1:9" hidden="1" x14ac:dyDescent="0.2">
      <c r="A80" s="132"/>
      <c r="B80" s="133"/>
      <c r="C80" s="134"/>
      <c r="D80" s="135"/>
      <c r="E80" s="137"/>
      <c r="F80" s="137"/>
      <c r="G80" s="137"/>
      <c r="H80" s="137"/>
      <c r="I80" s="136">
        <f t="shared" si="5"/>
        <v>0</v>
      </c>
    </row>
    <row r="81" spans="1:9" hidden="1" x14ac:dyDescent="0.2">
      <c r="A81" s="132"/>
      <c r="B81" s="133"/>
      <c r="C81" s="134"/>
      <c r="D81" s="135"/>
      <c r="E81" s="137"/>
      <c r="F81" s="137"/>
      <c r="G81" s="137"/>
      <c r="H81" s="137"/>
      <c r="I81" s="136">
        <f t="shared" si="5"/>
        <v>0</v>
      </c>
    </row>
    <row r="82" spans="1:9" hidden="1" x14ac:dyDescent="0.2">
      <c r="A82" s="132"/>
      <c r="B82" s="133"/>
      <c r="C82" s="134"/>
      <c r="D82" s="135"/>
      <c r="E82" s="137"/>
      <c r="F82" s="137"/>
      <c r="G82" s="137"/>
      <c r="H82" s="137"/>
      <c r="I82" s="136">
        <f t="shared" si="5"/>
        <v>0</v>
      </c>
    </row>
    <row r="83" spans="1:9" hidden="1" x14ac:dyDescent="0.2">
      <c r="A83" s="138"/>
      <c r="B83" s="139"/>
      <c r="C83" s="140"/>
      <c r="D83" s="141"/>
      <c r="E83" s="142"/>
      <c r="F83" s="142"/>
      <c r="G83" s="142"/>
      <c r="H83" s="142"/>
      <c r="I83" s="136">
        <f t="shared" si="5"/>
        <v>0</v>
      </c>
    </row>
    <row r="84" spans="1:9" hidden="1" x14ac:dyDescent="0.2">
      <c r="A84" s="138"/>
      <c r="B84" s="139"/>
      <c r="C84" s="140"/>
      <c r="D84" s="141"/>
      <c r="E84" s="142"/>
      <c r="F84" s="142"/>
      <c r="G84" s="142"/>
      <c r="H84" s="142"/>
      <c r="I84" s="136">
        <f t="shared" si="5"/>
        <v>0</v>
      </c>
    </row>
    <row r="85" spans="1:9" hidden="1" x14ac:dyDescent="0.2">
      <c r="A85" s="138"/>
      <c r="B85" s="139"/>
      <c r="C85" s="140"/>
      <c r="D85" s="141"/>
      <c r="E85" s="142"/>
      <c r="F85" s="142"/>
      <c r="G85" s="142"/>
      <c r="H85" s="142"/>
      <c r="I85" s="136">
        <f t="shared" si="5"/>
        <v>0</v>
      </c>
    </row>
    <row r="86" spans="1:9" hidden="1" x14ac:dyDescent="0.2">
      <c r="A86" s="143"/>
      <c r="B86" s="144"/>
      <c r="C86" s="145"/>
      <c r="D86" s="146"/>
      <c r="E86" s="147"/>
      <c r="F86" s="147"/>
      <c r="G86" s="147"/>
      <c r="H86" s="147"/>
      <c r="I86" s="148">
        <f t="shared" si="5"/>
        <v>0</v>
      </c>
    </row>
    <row r="87" spans="1:9" hidden="1" x14ac:dyDescent="0.2">
      <c r="A87" s="149" t="s">
        <v>43</v>
      </c>
      <c r="B87" s="150"/>
      <c r="C87" s="151"/>
      <c r="D87" s="152">
        <f>SUM(D79:D86)</f>
        <v>0</v>
      </c>
      <c r="E87" s="152">
        <f>SUM(E79:E86)</f>
        <v>0</v>
      </c>
      <c r="F87" s="152">
        <f>SUM(F79:F86)</f>
        <v>0</v>
      </c>
      <c r="G87" s="152">
        <f>SUM(G79:G86)</f>
        <v>0</v>
      </c>
      <c r="H87" s="152">
        <f>SUM(H79:H86)</f>
        <v>0</v>
      </c>
      <c r="I87" s="153">
        <f t="shared" si="5"/>
        <v>0</v>
      </c>
    </row>
    <row r="88" spans="1:9" hidden="1" x14ac:dyDescent="0.2">
      <c r="A88" s="154" t="s">
        <v>76</v>
      </c>
      <c r="B88" s="144"/>
      <c r="C88" s="145"/>
      <c r="D88" s="146"/>
      <c r="E88" s="146"/>
      <c r="F88" s="146"/>
      <c r="G88" s="146"/>
      <c r="H88" s="146"/>
      <c r="I88" s="148">
        <f t="shared" si="5"/>
        <v>0</v>
      </c>
    </row>
    <row r="89" spans="1:9" hidden="1" x14ac:dyDescent="0.2">
      <c r="A89" s="155" t="s">
        <v>64</v>
      </c>
      <c r="B89" s="156"/>
      <c r="C89" s="157"/>
      <c r="D89" s="129">
        <f>IF(D91&lt;25000,D91,25000)</f>
        <v>0</v>
      </c>
      <c r="E89" s="129">
        <f>IF((D91+E91)&lt;25000,D91+E91-D89,25000-D89)</f>
        <v>0</v>
      </c>
      <c r="F89" s="129">
        <f>IF((D91+E91+F91)&lt;25000,D91+E91+F91-D89-E89,25000-D89-E89)</f>
        <v>0</v>
      </c>
      <c r="G89" s="129">
        <f>IF((D91+E91+F91+G91)&lt;25000,D91+E91+F91+G91-D89-E89-F89,25000-D89-E89-F89)</f>
        <v>0</v>
      </c>
      <c r="H89" s="129">
        <f>IF((D91+E91+F91+G91+H91)&lt;25000,D91+E91+F91+G91+H91-D89-E89-F89-G89,25000-D89-E89-F89-G89)</f>
        <v>0</v>
      </c>
      <c r="I89" s="158">
        <f t="shared" si="5"/>
        <v>0</v>
      </c>
    </row>
    <row r="90" spans="1:9" ht="13.5" hidden="1" thickBot="1" x14ac:dyDescent="0.25">
      <c r="A90" s="159" t="s">
        <v>65</v>
      </c>
      <c r="B90" s="160"/>
      <c r="C90" s="161"/>
      <c r="D90" s="162">
        <f>IF(D91&gt;25000,D91-D89,0)</f>
        <v>0</v>
      </c>
      <c r="E90" s="162">
        <f>IF((D91+E91)&gt;25000,E91-E89,0)</f>
        <v>0</v>
      </c>
      <c r="F90" s="162">
        <f>IF((D91+E91+F91)&gt;25000,F91-F89,0)</f>
        <v>0</v>
      </c>
      <c r="G90" s="162">
        <f>IF((D91+E91+F91+G91)&gt;25000,G91-G89,0)</f>
        <v>0</v>
      </c>
      <c r="H90" s="162">
        <f>IF((D91+E91+F91+G91+H91)&gt;25000,H91-H89,0)</f>
        <v>0</v>
      </c>
      <c r="I90" s="163">
        <f t="shared" si="5"/>
        <v>0</v>
      </c>
    </row>
    <row r="91" spans="1:9" ht="15.75" hidden="1" thickBot="1" x14ac:dyDescent="0.3">
      <c r="A91" s="164" t="s">
        <v>62</v>
      </c>
      <c r="B91" s="165"/>
      <c r="C91" s="166"/>
      <c r="D91" s="167">
        <f>SUM(D87:D88)</f>
        <v>0</v>
      </c>
      <c r="E91" s="167">
        <f>SUM(E87:E88)</f>
        <v>0</v>
      </c>
      <c r="F91" s="167">
        <f>SUM(F87:F88)</f>
        <v>0</v>
      </c>
      <c r="G91" s="167">
        <f>SUM(G87:G88)</f>
        <v>0</v>
      </c>
      <c r="H91" s="167">
        <f>SUM(H87:H88)</f>
        <v>0</v>
      </c>
      <c r="I91" s="168">
        <f t="shared" si="5"/>
        <v>0</v>
      </c>
    </row>
    <row r="92" spans="1:9" ht="13.5" hidden="1" thickBot="1" x14ac:dyDescent="0.25">
      <c r="A92" s="169"/>
      <c r="B92" s="169"/>
      <c r="C92" s="169"/>
      <c r="D92" s="170"/>
      <c r="E92" s="171"/>
      <c r="F92" s="171"/>
      <c r="G92" s="171"/>
      <c r="H92" s="171"/>
      <c r="I92" s="171"/>
    </row>
    <row r="93" spans="1:9" hidden="1" x14ac:dyDescent="0.2">
      <c r="A93" s="120" t="s">
        <v>82</v>
      </c>
      <c r="B93" s="121"/>
      <c r="C93" s="122"/>
      <c r="D93" s="123" t="s">
        <v>53</v>
      </c>
      <c r="E93" s="124" t="s">
        <v>54</v>
      </c>
      <c r="F93" s="124" t="s">
        <v>55</v>
      </c>
      <c r="G93" s="124" t="s">
        <v>56</v>
      </c>
      <c r="H93" s="124" t="s">
        <v>57</v>
      </c>
      <c r="I93" s="125" t="s">
        <v>61</v>
      </c>
    </row>
    <row r="94" spans="1:9" hidden="1" x14ac:dyDescent="0.2">
      <c r="A94" s="126" t="s">
        <v>75</v>
      </c>
      <c r="B94" s="127"/>
      <c r="C94" s="128"/>
      <c r="D94" s="129"/>
      <c r="E94" s="130"/>
      <c r="F94" s="130"/>
      <c r="G94" s="130"/>
      <c r="H94" s="130"/>
      <c r="I94" s="131">
        <f t="shared" ref="I94:I106" si="6">SUM(D94:H94)</f>
        <v>0</v>
      </c>
    </row>
    <row r="95" spans="1:9" hidden="1" x14ac:dyDescent="0.2">
      <c r="A95" s="132"/>
      <c r="B95" s="133"/>
      <c r="C95" s="134"/>
      <c r="D95" s="135"/>
      <c r="E95" s="137"/>
      <c r="F95" s="137"/>
      <c r="G95" s="137"/>
      <c r="H95" s="137"/>
      <c r="I95" s="136">
        <f t="shared" si="6"/>
        <v>0</v>
      </c>
    </row>
    <row r="96" spans="1:9" hidden="1" x14ac:dyDescent="0.2">
      <c r="A96" s="132"/>
      <c r="B96" s="133"/>
      <c r="C96" s="134"/>
      <c r="D96" s="135"/>
      <c r="E96" s="137"/>
      <c r="F96" s="137"/>
      <c r="G96" s="137"/>
      <c r="H96" s="137"/>
      <c r="I96" s="136">
        <f t="shared" si="6"/>
        <v>0</v>
      </c>
    </row>
    <row r="97" spans="1:9" hidden="1" x14ac:dyDescent="0.2">
      <c r="A97" s="132"/>
      <c r="B97" s="133"/>
      <c r="C97" s="134"/>
      <c r="D97" s="135"/>
      <c r="E97" s="137"/>
      <c r="F97" s="137"/>
      <c r="G97" s="137"/>
      <c r="H97" s="137"/>
      <c r="I97" s="136">
        <f t="shared" si="6"/>
        <v>0</v>
      </c>
    </row>
    <row r="98" spans="1:9" hidden="1" x14ac:dyDescent="0.2">
      <c r="A98" s="138"/>
      <c r="B98" s="139"/>
      <c r="C98" s="140"/>
      <c r="D98" s="141"/>
      <c r="E98" s="142"/>
      <c r="F98" s="142"/>
      <c r="G98" s="142"/>
      <c r="H98" s="142"/>
      <c r="I98" s="136">
        <f t="shared" si="6"/>
        <v>0</v>
      </c>
    </row>
    <row r="99" spans="1:9" hidden="1" x14ac:dyDescent="0.2">
      <c r="A99" s="138"/>
      <c r="B99" s="139"/>
      <c r="C99" s="140"/>
      <c r="D99" s="141"/>
      <c r="E99" s="142"/>
      <c r="F99" s="142"/>
      <c r="G99" s="142"/>
      <c r="H99" s="142"/>
      <c r="I99" s="136">
        <f t="shared" si="6"/>
        <v>0</v>
      </c>
    </row>
    <row r="100" spans="1:9" hidden="1" x14ac:dyDescent="0.2">
      <c r="A100" s="138"/>
      <c r="B100" s="139"/>
      <c r="C100" s="140"/>
      <c r="D100" s="141"/>
      <c r="E100" s="142"/>
      <c r="F100" s="142"/>
      <c r="G100" s="142"/>
      <c r="H100" s="142"/>
      <c r="I100" s="136">
        <f t="shared" si="6"/>
        <v>0</v>
      </c>
    </row>
    <row r="101" spans="1:9" hidden="1" x14ac:dyDescent="0.2">
      <c r="A101" s="143"/>
      <c r="B101" s="144"/>
      <c r="C101" s="145"/>
      <c r="D101" s="146"/>
      <c r="E101" s="147"/>
      <c r="F101" s="147"/>
      <c r="G101" s="147"/>
      <c r="H101" s="147"/>
      <c r="I101" s="148">
        <f t="shared" si="6"/>
        <v>0</v>
      </c>
    </row>
    <row r="102" spans="1:9" hidden="1" x14ac:dyDescent="0.2">
      <c r="A102" s="149" t="s">
        <v>43</v>
      </c>
      <c r="B102" s="150"/>
      <c r="C102" s="151"/>
      <c r="D102" s="152">
        <f>SUM(D94:D101)</f>
        <v>0</v>
      </c>
      <c r="E102" s="152">
        <f>SUM(E94:E101)</f>
        <v>0</v>
      </c>
      <c r="F102" s="152">
        <f>SUM(F94:F101)</f>
        <v>0</v>
      </c>
      <c r="G102" s="152">
        <f>SUM(G94:G101)</f>
        <v>0</v>
      </c>
      <c r="H102" s="152">
        <f>SUM(H94:H101)</f>
        <v>0</v>
      </c>
      <c r="I102" s="153">
        <f t="shared" si="6"/>
        <v>0</v>
      </c>
    </row>
    <row r="103" spans="1:9" hidden="1" x14ac:dyDescent="0.2">
      <c r="A103" s="154" t="s">
        <v>76</v>
      </c>
      <c r="B103" s="144"/>
      <c r="C103" s="145"/>
      <c r="D103" s="146"/>
      <c r="E103" s="146"/>
      <c r="F103" s="146"/>
      <c r="G103" s="146"/>
      <c r="H103" s="146"/>
      <c r="I103" s="148">
        <f t="shared" si="6"/>
        <v>0</v>
      </c>
    </row>
    <row r="104" spans="1:9" hidden="1" x14ac:dyDescent="0.2">
      <c r="A104" s="155" t="s">
        <v>64</v>
      </c>
      <c r="B104" s="156"/>
      <c r="C104" s="157"/>
      <c r="D104" s="129">
        <f>IF(D106&lt;25000,D106,25000)</f>
        <v>0</v>
      </c>
      <c r="E104" s="129">
        <f>IF((D106+E106)&lt;25000,D106+E106-D104,25000-D104)</f>
        <v>0</v>
      </c>
      <c r="F104" s="129">
        <f>IF((D106+E106+F106)&lt;25000,D106+E106+F106-D104-E104,25000-D104-E104)</f>
        <v>0</v>
      </c>
      <c r="G104" s="129">
        <f>IF((D106+E106+F106+G106)&lt;25000,D106+E106+F106+G106-D104-E104-F104,25000-D104-E104-F104)</f>
        <v>0</v>
      </c>
      <c r="H104" s="129">
        <f>IF((D106+E106+F106+G106+H106)&lt;25000,D106+E106+F106+G106+H106-D104-E104-F104-G104,25000-D104-E104-F104-G104)</f>
        <v>0</v>
      </c>
      <c r="I104" s="158">
        <f t="shared" si="6"/>
        <v>0</v>
      </c>
    </row>
    <row r="105" spans="1:9" ht="13.5" hidden="1" thickBot="1" x14ac:dyDescent="0.25">
      <c r="A105" s="159" t="s">
        <v>65</v>
      </c>
      <c r="B105" s="160"/>
      <c r="C105" s="161"/>
      <c r="D105" s="162">
        <f>IF(D106&gt;25000,D106-D104,0)</f>
        <v>0</v>
      </c>
      <c r="E105" s="162">
        <f>IF((D106+E106)&gt;25000,E106-E104,0)</f>
        <v>0</v>
      </c>
      <c r="F105" s="162">
        <f>IF((D106+E106+F106)&gt;25000,F106-F104,0)</f>
        <v>0</v>
      </c>
      <c r="G105" s="162">
        <f>IF((D106+E106+F106+G106)&gt;25000,G106-G104,0)</f>
        <v>0</v>
      </c>
      <c r="H105" s="162">
        <f>IF((D106+E106+F106+G106+H106)&gt;25000,H106-H104,0)</f>
        <v>0</v>
      </c>
      <c r="I105" s="163">
        <f t="shared" si="6"/>
        <v>0</v>
      </c>
    </row>
    <row r="106" spans="1:9" ht="15.75" hidden="1" thickBot="1" x14ac:dyDescent="0.3">
      <c r="A106" s="164" t="s">
        <v>62</v>
      </c>
      <c r="B106" s="165"/>
      <c r="C106" s="166"/>
      <c r="D106" s="167">
        <f>SUM(D102:D103)</f>
        <v>0</v>
      </c>
      <c r="E106" s="167">
        <f>SUM(E102:E103)</f>
        <v>0</v>
      </c>
      <c r="F106" s="167">
        <f>SUM(F102:F103)</f>
        <v>0</v>
      </c>
      <c r="G106" s="167">
        <f>SUM(G102:G103)</f>
        <v>0</v>
      </c>
      <c r="H106" s="167">
        <f>SUM(H102:H103)</f>
        <v>0</v>
      </c>
      <c r="I106" s="168">
        <f t="shared" si="6"/>
        <v>0</v>
      </c>
    </row>
    <row r="107" spans="1:9" ht="13.5" hidden="1" thickBot="1" x14ac:dyDescent="0.25">
      <c r="A107" s="169"/>
      <c r="B107" s="169"/>
      <c r="C107" s="169"/>
      <c r="D107" s="170"/>
      <c r="E107" s="171"/>
      <c r="F107" s="171"/>
      <c r="G107" s="171"/>
      <c r="H107" s="171"/>
      <c r="I107" s="171"/>
    </row>
    <row r="108" spans="1:9" hidden="1" x14ac:dyDescent="0.2">
      <c r="A108" s="120" t="s">
        <v>83</v>
      </c>
      <c r="B108" s="121"/>
      <c r="C108" s="122"/>
      <c r="D108" s="123" t="s">
        <v>53</v>
      </c>
      <c r="E108" s="124" t="s">
        <v>54</v>
      </c>
      <c r="F108" s="124" t="s">
        <v>55</v>
      </c>
      <c r="G108" s="124" t="s">
        <v>56</v>
      </c>
      <c r="H108" s="124" t="s">
        <v>57</v>
      </c>
      <c r="I108" s="125" t="s">
        <v>61</v>
      </c>
    </row>
    <row r="109" spans="1:9" hidden="1" x14ac:dyDescent="0.2">
      <c r="A109" s="126" t="s">
        <v>75</v>
      </c>
      <c r="B109" s="127"/>
      <c r="C109" s="128"/>
      <c r="D109" s="129"/>
      <c r="E109" s="130"/>
      <c r="F109" s="130"/>
      <c r="G109" s="130"/>
      <c r="H109" s="130"/>
      <c r="I109" s="131">
        <f t="shared" ref="I109:I121" si="7">SUM(D109:H109)</f>
        <v>0</v>
      </c>
    </row>
    <row r="110" spans="1:9" hidden="1" x14ac:dyDescent="0.2">
      <c r="A110" s="132"/>
      <c r="B110" s="133"/>
      <c r="C110" s="134"/>
      <c r="D110" s="135"/>
      <c r="E110" s="137"/>
      <c r="F110" s="137"/>
      <c r="G110" s="137"/>
      <c r="H110" s="137"/>
      <c r="I110" s="136">
        <f t="shared" si="7"/>
        <v>0</v>
      </c>
    </row>
    <row r="111" spans="1:9" hidden="1" x14ac:dyDescent="0.2">
      <c r="A111" s="132"/>
      <c r="B111" s="133"/>
      <c r="C111" s="134"/>
      <c r="D111" s="135"/>
      <c r="E111" s="137"/>
      <c r="F111" s="137"/>
      <c r="G111" s="137"/>
      <c r="H111" s="137"/>
      <c r="I111" s="136">
        <f t="shared" si="7"/>
        <v>0</v>
      </c>
    </row>
    <row r="112" spans="1:9" hidden="1" x14ac:dyDescent="0.2">
      <c r="A112" s="132"/>
      <c r="B112" s="133"/>
      <c r="C112" s="134"/>
      <c r="D112" s="135"/>
      <c r="E112" s="137"/>
      <c r="F112" s="137"/>
      <c r="G112" s="137"/>
      <c r="H112" s="137"/>
      <c r="I112" s="136">
        <f t="shared" si="7"/>
        <v>0</v>
      </c>
    </row>
    <row r="113" spans="1:9" hidden="1" x14ac:dyDescent="0.2">
      <c r="A113" s="132"/>
      <c r="B113" s="133"/>
      <c r="C113" s="134"/>
      <c r="D113" s="135"/>
      <c r="E113" s="137"/>
      <c r="F113" s="137"/>
      <c r="G113" s="137"/>
      <c r="H113" s="137"/>
      <c r="I113" s="136">
        <f t="shared" si="7"/>
        <v>0</v>
      </c>
    </row>
    <row r="114" spans="1:9" hidden="1" x14ac:dyDescent="0.2">
      <c r="A114" s="132"/>
      <c r="B114" s="133"/>
      <c r="C114" s="134"/>
      <c r="D114" s="135"/>
      <c r="E114" s="137"/>
      <c r="F114" s="137"/>
      <c r="G114" s="137"/>
      <c r="H114" s="137"/>
      <c r="I114" s="136">
        <f t="shared" si="7"/>
        <v>0</v>
      </c>
    </row>
    <row r="115" spans="1:9" hidden="1" x14ac:dyDescent="0.2">
      <c r="A115" s="132"/>
      <c r="B115" s="133"/>
      <c r="C115" s="134"/>
      <c r="D115" s="135"/>
      <c r="E115" s="137"/>
      <c r="F115" s="137"/>
      <c r="G115" s="137"/>
      <c r="H115" s="137"/>
      <c r="I115" s="136">
        <f t="shared" si="7"/>
        <v>0</v>
      </c>
    </row>
    <row r="116" spans="1:9" hidden="1" x14ac:dyDescent="0.2">
      <c r="A116" s="143"/>
      <c r="B116" s="144"/>
      <c r="C116" s="145"/>
      <c r="D116" s="146"/>
      <c r="E116" s="147"/>
      <c r="F116" s="147"/>
      <c r="G116" s="147"/>
      <c r="H116" s="147"/>
      <c r="I116" s="148">
        <f t="shared" si="7"/>
        <v>0</v>
      </c>
    </row>
    <row r="117" spans="1:9" hidden="1" x14ac:dyDescent="0.2">
      <c r="A117" s="149" t="s">
        <v>43</v>
      </c>
      <c r="B117" s="150"/>
      <c r="C117" s="151"/>
      <c r="D117" s="152">
        <f>SUM(D109:D116)</f>
        <v>0</v>
      </c>
      <c r="E117" s="152">
        <f>SUM(E109:E116)</f>
        <v>0</v>
      </c>
      <c r="F117" s="152">
        <f>SUM(F109:F116)</f>
        <v>0</v>
      </c>
      <c r="G117" s="152">
        <f>SUM(G109:G116)</f>
        <v>0</v>
      </c>
      <c r="H117" s="152">
        <f>SUM(H109:H116)</f>
        <v>0</v>
      </c>
      <c r="I117" s="153">
        <f t="shared" si="7"/>
        <v>0</v>
      </c>
    </row>
    <row r="118" spans="1:9" hidden="1" x14ac:dyDescent="0.2">
      <c r="A118" s="154" t="s">
        <v>76</v>
      </c>
      <c r="B118" s="144"/>
      <c r="C118" s="145"/>
      <c r="D118" s="146"/>
      <c r="E118" s="146"/>
      <c r="F118" s="146"/>
      <c r="G118" s="146"/>
      <c r="H118" s="146"/>
      <c r="I118" s="148">
        <f t="shared" si="7"/>
        <v>0</v>
      </c>
    </row>
    <row r="119" spans="1:9" hidden="1" x14ac:dyDescent="0.2">
      <c r="A119" s="155" t="s">
        <v>64</v>
      </c>
      <c r="B119" s="156"/>
      <c r="C119" s="157"/>
      <c r="D119" s="129">
        <f>IF(D121&lt;25000,D121,25000)</f>
        <v>0</v>
      </c>
      <c r="E119" s="129">
        <f>IF((D121+E121)&lt;25000,D121+E121-D119,25000-D119)</f>
        <v>0</v>
      </c>
      <c r="F119" s="129">
        <f>IF((D121+E121+F121)&lt;25000,D121+E121+F121-D119-E119,25000-D119-E119)</f>
        <v>0</v>
      </c>
      <c r="G119" s="129">
        <f>IF((D121+E121+F121+G121)&lt;25000,D121+E121+F121+G121-D119-E119-F119,25000-D119-E119-F119)</f>
        <v>0</v>
      </c>
      <c r="H119" s="129">
        <f>IF((D121+E121+F121+G121+H121)&lt;25000,D121+E121+F121+G121+H121-D119-E119-F119-G119,25000-D119-E119-F119-G119)</f>
        <v>0</v>
      </c>
      <c r="I119" s="158">
        <f t="shared" si="7"/>
        <v>0</v>
      </c>
    </row>
    <row r="120" spans="1:9" ht="13.5" hidden="1" thickBot="1" x14ac:dyDescent="0.25">
      <c r="A120" s="159" t="s">
        <v>65</v>
      </c>
      <c r="B120" s="160"/>
      <c r="C120" s="161"/>
      <c r="D120" s="162">
        <f>IF(D121&gt;25000,D121-D119,0)</f>
        <v>0</v>
      </c>
      <c r="E120" s="162">
        <f>IF((D121+E121)&gt;25000,E121-E119,0)</f>
        <v>0</v>
      </c>
      <c r="F120" s="162">
        <f>IF((D121+E121+F121)&gt;25000,F121-F119,0)</f>
        <v>0</v>
      </c>
      <c r="G120" s="162">
        <f>IF((D121+E121+F121+G121)&gt;25000,G121-G119,0)</f>
        <v>0</v>
      </c>
      <c r="H120" s="162">
        <f>IF((D121+E121+F121+G121+H121)&gt;25000,H121-H119,0)</f>
        <v>0</v>
      </c>
      <c r="I120" s="163">
        <f t="shared" si="7"/>
        <v>0</v>
      </c>
    </row>
    <row r="121" spans="1:9" ht="15.75" hidden="1" thickBot="1" x14ac:dyDescent="0.3">
      <c r="A121" s="164" t="s">
        <v>62</v>
      </c>
      <c r="B121" s="165"/>
      <c r="C121" s="166"/>
      <c r="D121" s="167">
        <f>SUM(D117:D118)</f>
        <v>0</v>
      </c>
      <c r="E121" s="167">
        <f>SUM(E117:E118)</f>
        <v>0</v>
      </c>
      <c r="F121" s="167">
        <f>SUM(F117:F118)</f>
        <v>0</v>
      </c>
      <c r="G121" s="167">
        <f>SUM(G117:G118)</f>
        <v>0</v>
      </c>
      <c r="H121" s="167">
        <f>SUM(H117:H118)</f>
        <v>0</v>
      </c>
      <c r="I121" s="168">
        <f t="shared" si="7"/>
        <v>0</v>
      </c>
    </row>
    <row r="122" spans="1:9" ht="13.5" hidden="1" thickBot="1" x14ac:dyDescent="0.25">
      <c r="A122" s="169"/>
      <c r="B122" s="169"/>
      <c r="C122" s="169"/>
      <c r="D122" s="170"/>
      <c r="E122" s="171"/>
      <c r="F122" s="171"/>
      <c r="G122" s="171"/>
      <c r="H122" s="171"/>
      <c r="I122" s="171"/>
    </row>
    <row r="123" spans="1:9" hidden="1" x14ac:dyDescent="0.2">
      <c r="A123" s="120" t="s">
        <v>84</v>
      </c>
      <c r="B123" s="121"/>
      <c r="C123" s="122"/>
      <c r="D123" s="123" t="s">
        <v>53</v>
      </c>
      <c r="E123" s="124" t="s">
        <v>54</v>
      </c>
      <c r="F123" s="124" t="s">
        <v>55</v>
      </c>
      <c r="G123" s="124" t="s">
        <v>56</v>
      </c>
      <c r="H123" s="124" t="s">
        <v>57</v>
      </c>
      <c r="I123" s="125" t="s">
        <v>61</v>
      </c>
    </row>
    <row r="124" spans="1:9" hidden="1" x14ac:dyDescent="0.2">
      <c r="A124" s="126" t="s">
        <v>75</v>
      </c>
      <c r="B124" s="127"/>
      <c r="C124" s="128"/>
      <c r="D124" s="129"/>
      <c r="E124" s="130"/>
      <c r="F124" s="130"/>
      <c r="G124" s="130"/>
      <c r="H124" s="130"/>
      <c r="I124" s="131">
        <f t="shared" ref="I124:I136" si="8">SUM(D124:H124)</f>
        <v>0</v>
      </c>
    </row>
    <row r="125" spans="1:9" hidden="1" x14ac:dyDescent="0.2">
      <c r="A125" s="132"/>
      <c r="B125" s="133"/>
      <c r="C125" s="134"/>
      <c r="D125" s="135"/>
      <c r="E125" s="137"/>
      <c r="F125" s="137"/>
      <c r="G125" s="137"/>
      <c r="H125" s="137"/>
      <c r="I125" s="136">
        <f t="shared" si="8"/>
        <v>0</v>
      </c>
    </row>
    <row r="126" spans="1:9" hidden="1" x14ac:dyDescent="0.2">
      <c r="A126" s="132"/>
      <c r="B126" s="133"/>
      <c r="C126" s="134"/>
      <c r="D126" s="135"/>
      <c r="E126" s="137"/>
      <c r="F126" s="137"/>
      <c r="G126" s="137"/>
      <c r="H126" s="137"/>
      <c r="I126" s="136">
        <f t="shared" si="8"/>
        <v>0</v>
      </c>
    </row>
    <row r="127" spans="1:9" hidden="1" x14ac:dyDescent="0.2">
      <c r="A127" s="132"/>
      <c r="B127" s="133"/>
      <c r="C127" s="134"/>
      <c r="D127" s="135"/>
      <c r="E127" s="137"/>
      <c r="F127" s="137"/>
      <c r="G127" s="137"/>
      <c r="H127" s="137"/>
      <c r="I127" s="136">
        <f t="shared" si="8"/>
        <v>0</v>
      </c>
    </row>
    <row r="128" spans="1:9" hidden="1" x14ac:dyDescent="0.2">
      <c r="A128" s="132"/>
      <c r="B128" s="133"/>
      <c r="C128" s="134"/>
      <c r="D128" s="135"/>
      <c r="E128" s="137"/>
      <c r="F128" s="137"/>
      <c r="G128" s="137"/>
      <c r="H128" s="137"/>
      <c r="I128" s="136">
        <f t="shared" si="8"/>
        <v>0</v>
      </c>
    </row>
    <row r="129" spans="1:9" hidden="1" x14ac:dyDescent="0.2">
      <c r="A129" s="132"/>
      <c r="B129" s="133"/>
      <c r="C129" s="134"/>
      <c r="D129" s="135"/>
      <c r="E129" s="137"/>
      <c r="F129" s="137"/>
      <c r="G129" s="137"/>
      <c r="H129" s="137"/>
      <c r="I129" s="136">
        <f t="shared" si="8"/>
        <v>0</v>
      </c>
    </row>
    <row r="130" spans="1:9" hidden="1" x14ac:dyDescent="0.2">
      <c r="A130" s="132"/>
      <c r="B130" s="133"/>
      <c r="C130" s="134"/>
      <c r="D130" s="135"/>
      <c r="E130" s="137"/>
      <c r="F130" s="137"/>
      <c r="G130" s="137"/>
      <c r="H130" s="137"/>
      <c r="I130" s="136">
        <f t="shared" si="8"/>
        <v>0</v>
      </c>
    </row>
    <row r="131" spans="1:9" hidden="1" x14ac:dyDescent="0.2">
      <c r="A131" s="143"/>
      <c r="B131" s="144"/>
      <c r="C131" s="145"/>
      <c r="D131" s="146"/>
      <c r="E131" s="147"/>
      <c r="F131" s="147"/>
      <c r="G131" s="147"/>
      <c r="H131" s="147"/>
      <c r="I131" s="148">
        <f t="shared" si="8"/>
        <v>0</v>
      </c>
    </row>
    <row r="132" spans="1:9" hidden="1" x14ac:dyDescent="0.2">
      <c r="A132" s="149" t="s">
        <v>43</v>
      </c>
      <c r="B132" s="150"/>
      <c r="C132" s="151"/>
      <c r="D132" s="152">
        <f>SUM(D124:D131)</f>
        <v>0</v>
      </c>
      <c r="E132" s="152">
        <f>SUM(E124:E131)</f>
        <v>0</v>
      </c>
      <c r="F132" s="152">
        <f>SUM(F124:F131)</f>
        <v>0</v>
      </c>
      <c r="G132" s="152">
        <f>SUM(G124:G131)</f>
        <v>0</v>
      </c>
      <c r="H132" s="152">
        <f>SUM(H124:H131)</f>
        <v>0</v>
      </c>
      <c r="I132" s="153">
        <f t="shared" si="8"/>
        <v>0</v>
      </c>
    </row>
    <row r="133" spans="1:9" hidden="1" x14ac:dyDescent="0.2">
      <c r="A133" s="154" t="s">
        <v>76</v>
      </c>
      <c r="B133" s="144"/>
      <c r="C133" s="145"/>
      <c r="D133" s="146"/>
      <c r="E133" s="146"/>
      <c r="F133" s="146"/>
      <c r="G133" s="146"/>
      <c r="H133" s="146"/>
      <c r="I133" s="148">
        <f t="shared" si="8"/>
        <v>0</v>
      </c>
    </row>
    <row r="134" spans="1:9" hidden="1" x14ac:dyDescent="0.2">
      <c r="A134" s="155" t="s">
        <v>64</v>
      </c>
      <c r="B134" s="156"/>
      <c r="C134" s="157"/>
      <c r="D134" s="129">
        <f>IF(D136&lt;25000,D136,25000)</f>
        <v>0</v>
      </c>
      <c r="E134" s="129">
        <f>IF((D136+E136)&lt;25000,D136+E136-D134,25000-D134)</f>
        <v>0</v>
      </c>
      <c r="F134" s="129">
        <f>IF((D136+E136+F136)&lt;25000,D136+E136+F136-D134-E134,25000-D134-E134)</f>
        <v>0</v>
      </c>
      <c r="G134" s="129">
        <f>IF((D136+E136+F136+G136)&lt;25000,D136+E136+F136+G136-D134-E134-F134,25000-D134-E134-F134)</f>
        <v>0</v>
      </c>
      <c r="H134" s="129">
        <f>IF((D136+E136+F136+G136+H136)&lt;25000,D136+E136+F136+G136+H136-D134-E134-F134-G134,25000-D134-E134-F134-G134)</f>
        <v>0</v>
      </c>
      <c r="I134" s="158">
        <f t="shared" si="8"/>
        <v>0</v>
      </c>
    </row>
    <row r="135" spans="1:9" ht="13.5" hidden="1" thickBot="1" x14ac:dyDescent="0.25">
      <c r="A135" s="159" t="s">
        <v>65</v>
      </c>
      <c r="B135" s="160"/>
      <c r="C135" s="161"/>
      <c r="D135" s="162">
        <f>IF(D136&gt;25000,D136-D134,0)</f>
        <v>0</v>
      </c>
      <c r="E135" s="162">
        <f>IF((D136+E136)&gt;25000,E136-E134,0)</f>
        <v>0</v>
      </c>
      <c r="F135" s="162">
        <f>IF((D136+E136+F136)&gt;25000,F136-F134,0)</f>
        <v>0</v>
      </c>
      <c r="G135" s="162">
        <f>IF((D136+E136+F136+G136)&gt;25000,G136-G134,0)</f>
        <v>0</v>
      </c>
      <c r="H135" s="162">
        <f>IF((D136+E136+F136+G136+H136)&gt;25000,H136-H134,0)</f>
        <v>0</v>
      </c>
      <c r="I135" s="163">
        <f t="shared" si="8"/>
        <v>0</v>
      </c>
    </row>
    <row r="136" spans="1:9" ht="15.75" hidden="1" thickBot="1" x14ac:dyDescent="0.3">
      <c r="A136" s="164" t="s">
        <v>62</v>
      </c>
      <c r="B136" s="165"/>
      <c r="C136" s="166"/>
      <c r="D136" s="167">
        <f>SUM(D132:D133)</f>
        <v>0</v>
      </c>
      <c r="E136" s="167">
        <f>SUM(E132:E133)</f>
        <v>0</v>
      </c>
      <c r="F136" s="167">
        <f>SUM(F132:F133)</f>
        <v>0</v>
      </c>
      <c r="G136" s="167">
        <f>SUM(G132:G133)</f>
        <v>0</v>
      </c>
      <c r="H136" s="167">
        <f>SUM(H132:H133)</f>
        <v>0</v>
      </c>
      <c r="I136" s="168">
        <f t="shared" si="8"/>
        <v>0</v>
      </c>
    </row>
    <row r="137" spans="1:9" ht="13.5" hidden="1" thickBot="1" x14ac:dyDescent="0.25">
      <c r="A137" s="169"/>
      <c r="B137" s="169"/>
      <c r="C137" s="169"/>
      <c r="D137" s="170"/>
      <c r="E137" s="171"/>
      <c r="F137" s="171"/>
      <c r="G137" s="171"/>
      <c r="H137" s="171"/>
      <c r="I137" s="171"/>
    </row>
    <row r="138" spans="1:9" hidden="1" x14ac:dyDescent="0.2">
      <c r="A138" s="120" t="s">
        <v>85</v>
      </c>
      <c r="B138" s="121"/>
      <c r="C138" s="122"/>
      <c r="D138" s="123" t="s">
        <v>53</v>
      </c>
      <c r="E138" s="124" t="s">
        <v>54</v>
      </c>
      <c r="F138" s="124" t="s">
        <v>55</v>
      </c>
      <c r="G138" s="124" t="s">
        <v>56</v>
      </c>
      <c r="H138" s="124" t="s">
        <v>57</v>
      </c>
      <c r="I138" s="125" t="s">
        <v>61</v>
      </c>
    </row>
    <row r="139" spans="1:9" hidden="1" x14ac:dyDescent="0.2">
      <c r="A139" s="126" t="s">
        <v>75</v>
      </c>
      <c r="B139" s="127"/>
      <c r="C139" s="128"/>
      <c r="D139" s="129"/>
      <c r="E139" s="130"/>
      <c r="F139" s="130"/>
      <c r="G139" s="130"/>
      <c r="H139" s="130"/>
      <c r="I139" s="131">
        <f t="shared" ref="I139:I151" si="9">SUM(D139:H139)</f>
        <v>0</v>
      </c>
    </row>
    <row r="140" spans="1:9" hidden="1" x14ac:dyDescent="0.2">
      <c r="A140" s="132"/>
      <c r="B140" s="133"/>
      <c r="C140" s="134"/>
      <c r="D140" s="135"/>
      <c r="E140" s="137"/>
      <c r="F140" s="137"/>
      <c r="G140" s="137"/>
      <c r="H140" s="137"/>
      <c r="I140" s="136">
        <f t="shared" si="9"/>
        <v>0</v>
      </c>
    </row>
    <row r="141" spans="1:9" hidden="1" x14ac:dyDescent="0.2">
      <c r="A141" s="132"/>
      <c r="B141" s="133"/>
      <c r="C141" s="134"/>
      <c r="D141" s="135"/>
      <c r="E141" s="137"/>
      <c r="F141" s="137"/>
      <c r="G141" s="137"/>
      <c r="H141" s="137"/>
      <c r="I141" s="136">
        <f t="shared" si="9"/>
        <v>0</v>
      </c>
    </row>
    <row r="142" spans="1:9" hidden="1" x14ac:dyDescent="0.2">
      <c r="A142" s="132"/>
      <c r="B142" s="133"/>
      <c r="C142" s="134"/>
      <c r="D142" s="135"/>
      <c r="E142" s="137"/>
      <c r="F142" s="137"/>
      <c r="G142" s="137"/>
      <c r="H142" s="137"/>
      <c r="I142" s="136">
        <f t="shared" si="9"/>
        <v>0</v>
      </c>
    </row>
    <row r="143" spans="1:9" hidden="1" x14ac:dyDescent="0.2">
      <c r="A143" s="132"/>
      <c r="B143" s="133"/>
      <c r="C143" s="134"/>
      <c r="D143" s="135"/>
      <c r="E143" s="137"/>
      <c r="F143" s="137"/>
      <c r="G143" s="137"/>
      <c r="H143" s="137"/>
      <c r="I143" s="136">
        <f t="shared" si="9"/>
        <v>0</v>
      </c>
    </row>
    <row r="144" spans="1:9" hidden="1" x14ac:dyDescent="0.2">
      <c r="A144" s="132"/>
      <c r="B144" s="133"/>
      <c r="C144" s="134"/>
      <c r="D144" s="135"/>
      <c r="E144" s="137"/>
      <c r="F144" s="137"/>
      <c r="G144" s="137"/>
      <c r="H144" s="137"/>
      <c r="I144" s="136">
        <f t="shared" si="9"/>
        <v>0</v>
      </c>
    </row>
    <row r="145" spans="1:9" hidden="1" x14ac:dyDescent="0.2">
      <c r="A145" s="132"/>
      <c r="B145" s="133"/>
      <c r="C145" s="134"/>
      <c r="D145" s="135"/>
      <c r="E145" s="137"/>
      <c r="F145" s="137"/>
      <c r="G145" s="137"/>
      <c r="H145" s="137"/>
      <c r="I145" s="136">
        <f t="shared" si="9"/>
        <v>0</v>
      </c>
    </row>
    <row r="146" spans="1:9" hidden="1" x14ac:dyDescent="0.2">
      <c r="A146" s="143"/>
      <c r="B146" s="144"/>
      <c r="C146" s="145"/>
      <c r="D146" s="146"/>
      <c r="E146" s="147"/>
      <c r="F146" s="147"/>
      <c r="G146" s="147"/>
      <c r="H146" s="147"/>
      <c r="I146" s="148">
        <f t="shared" si="9"/>
        <v>0</v>
      </c>
    </row>
    <row r="147" spans="1:9" hidden="1" x14ac:dyDescent="0.2">
      <c r="A147" s="149" t="s">
        <v>43</v>
      </c>
      <c r="B147" s="150"/>
      <c r="C147" s="151"/>
      <c r="D147" s="152">
        <f>SUM(D139:D146)</f>
        <v>0</v>
      </c>
      <c r="E147" s="152">
        <f>SUM(E139:E146)</f>
        <v>0</v>
      </c>
      <c r="F147" s="152">
        <f>SUM(F139:F146)</f>
        <v>0</v>
      </c>
      <c r="G147" s="152">
        <f>SUM(G139:G146)</f>
        <v>0</v>
      </c>
      <c r="H147" s="152">
        <f>SUM(H139:H146)</f>
        <v>0</v>
      </c>
      <c r="I147" s="153">
        <f t="shared" si="9"/>
        <v>0</v>
      </c>
    </row>
    <row r="148" spans="1:9" hidden="1" x14ac:dyDescent="0.2">
      <c r="A148" s="154" t="s">
        <v>76</v>
      </c>
      <c r="B148" s="144"/>
      <c r="C148" s="145"/>
      <c r="D148" s="146"/>
      <c r="E148" s="146"/>
      <c r="F148" s="146"/>
      <c r="G148" s="146"/>
      <c r="H148" s="146"/>
      <c r="I148" s="148">
        <f t="shared" si="9"/>
        <v>0</v>
      </c>
    </row>
    <row r="149" spans="1:9" hidden="1" x14ac:dyDescent="0.2">
      <c r="A149" s="155" t="s">
        <v>64</v>
      </c>
      <c r="B149" s="156"/>
      <c r="C149" s="157"/>
      <c r="D149" s="129">
        <f>IF(D151&lt;25000,D151,25000)</f>
        <v>0</v>
      </c>
      <c r="E149" s="129">
        <f>IF((D151+E151)&lt;25000,D151+E151-D149,25000-D149)</f>
        <v>0</v>
      </c>
      <c r="F149" s="129">
        <f>IF((D151+E151+F151)&lt;25000,D151+E151+F151-D149-E149,25000-D149-E149)</f>
        <v>0</v>
      </c>
      <c r="G149" s="129">
        <f>IF((D151+E151+F151+G151)&lt;25000,D151+E151+F151+G151-D149-E149-F149,25000-D149-E149-F149)</f>
        <v>0</v>
      </c>
      <c r="H149" s="129">
        <f>IF((D151+E151+F151+G151+H151)&lt;25000,D151+E151+F151+G151+H151-D149-E149-F149-G149,25000-D149-E149-F149-G149)</f>
        <v>0</v>
      </c>
      <c r="I149" s="158">
        <f t="shared" si="9"/>
        <v>0</v>
      </c>
    </row>
    <row r="150" spans="1:9" ht="13.5" hidden="1" thickBot="1" x14ac:dyDescent="0.25">
      <c r="A150" s="159" t="s">
        <v>65</v>
      </c>
      <c r="B150" s="160"/>
      <c r="C150" s="161"/>
      <c r="D150" s="162">
        <f>IF(D151&gt;25000,D151-D149,0)</f>
        <v>0</v>
      </c>
      <c r="E150" s="162">
        <f>IF((D151+E151)&gt;25000,E151-E149,0)</f>
        <v>0</v>
      </c>
      <c r="F150" s="162">
        <f>IF((D151+E151+F151)&gt;25000,F151-F149,0)</f>
        <v>0</v>
      </c>
      <c r="G150" s="162">
        <f>IF((D151+E151+F151+G151)&gt;25000,G151-G149,0)</f>
        <v>0</v>
      </c>
      <c r="H150" s="162">
        <f>IF((D151+E151+F151+G151+H151)&gt;25000,H151-H149,0)</f>
        <v>0</v>
      </c>
      <c r="I150" s="163">
        <f t="shared" si="9"/>
        <v>0</v>
      </c>
    </row>
    <row r="151" spans="1:9" ht="15.75" hidden="1" thickBot="1" x14ac:dyDescent="0.3">
      <c r="A151" s="164" t="s">
        <v>62</v>
      </c>
      <c r="B151" s="165"/>
      <c r="C151" s="166"/>
      <c r="D151" s="167">
        <f>SUM(D147:D148)</f>
        <v>0</v>
      </c>
      <c r="E151" s="167">
        <f>SUM(E147:E148)</f>
        <v>0</v>
      </c>
      <c r="F151" s="167">
        <f>SUM(F147:F148)</f>
        <v>0</v>
      </c>
      <c r="G151" s="167">
        <f>SUM(G147:G148)</f>
        <v>0</v>
      </c>
      <c r="H151" s="167">
        <f>SUM(H147:H148)</f>
        <v>0</v>
      </c>
      <c r="I151" s="168">
        <f t="shared" si="9"/>
        <v>0</v>
      </c>
    </row>
    <row r="152" spans="1:9" ht="13.5" hidden="1" thickBot="1" x14ac:dyDescent="0.25"/>
    <row r="153" spans="1:9" x14ac:dyDescent="0.2">
      <c r="A153" s="172" t="s">
        <v>86</v>
      </c>
      <c r="B153" s="173"/>
      <c r="C153" s="173"/>
      <c r="D153" s="174" t="s">
        <v>53</v>
      </c>
      <c r="E153" s="174" t="s">
        <v>54</v>
      </c>
      <c r="F153" s="174" t="s">
        <v>55</v>
      </c>
      <c r="G153" s="174" t="s">
        <v>56</v>
      </c>
      <c r="H153" s="174" t="s">
        <v>57</v>
      </c>
      <c r="I153" s="175" t="s">
        <v>61</v>
      </c>
    </row>
    <row r="154" spans="1:9" x14ac:dyDescent="0.2">
      <c r="A154" s="176" t="s">
        <v>33</v>
      </c>
      <c r="B154" s="177"/>
      <c r="C154" s="177"/>
      <c r="D154" s="129">
        <f t="shared" ref="D154:H157" si="10">D12+D27+D42+D57+D72+D87+D102+D117+D132+D147</f>
        <v>0</v>
      </c>
      <c r="E154" s="129">
        <f t="shared" si="10"/>
        <v>0</v>
      </c>
      <c r="F154" s="129">
        <f t="shared" si="10"/>
        <v>0</v>
      </c>
      <c r="G154" s="129">
        <f t="shared" si="10"/>
        <v>0</v>
      </c>
      <c r="H154" s="129">
        <f t="shared" si="10"/>
        <v>0</v>
      </c>
      <c r="I154" s="158">
        <f>SUM(D154:H154)</f>
        <v>0</v>
      </c>
    </row>
    <row r="155" spans="1:9" x14ac:dyDescent="0.2">
      <c r="A155" s="154" t="s">
        <v>76</v>
      </c>
      <c r="B155" s="178"/>
      <c r="C155" s="178"/>
      <c r="D155" s="146">
        <f t="shared" si="10"/>
        <v>0</v>
      </c>
      <c r="E155" s="146">
        <f t="shared" si="10"/>
        <v>0</v>
      </c>
      <c r="F155" s="146">
        <f t="shared" si="10"/>
        <v>0</v>
      </c>
      <c r="G155" s="146">
        <f t="shared" si="10"/>
        <v>0</v>
      </c>
      <c r="H155" s="146">
        <f t="shared" si="10"/>
        <v>0</v>
      </c>
      <c r="I155" s="148">
        <f>SUM(D155:H155)</f>
        <v>0</v>
      </c>
    </row>
    <row r="156" spans="1:9" x14ac:dyDescent="0.2">
      <c r="A156" s="179" t="s">
        <v>64</v>
      </c>
      <c r="B156" s="180"/>
      <c r="C156" s="180"/>
      <c r="D156" s="181">
        <f t="shared" si="10"/>
        <v>0</v>
      </c>
      <c r="E156" s="181">
        <f t="shared" si="10"/>
        <v>0</v>
      </c>
      <c r="F156" s="181">
        <f t="shared" si="10"/>
        <v>0</v>
      </c>
      <c r="G156" s="181">
        <f t="shared" si="10"/>
        <v>0</v>
      </c>
      <c r="H156" s="181">
        <f t="shared" si="10"/>
        <v>0</v>
      </c>
      <c r="I156" s="182">
        <f>SUM(D156:H156)</f>
        <v>0</v>
      </c>
    </row>
    <row r="157" spans="1:9" ht="13.5" thickBot="1" x14ac:dyDescent="0.25">
      <c r="A157" s="183" t="s">
        <v>65</v>
      </c>
      <c r="B157" s="184"/>
      <c r="C157" s="184"/>
      <c r="D157" s="185">
        <f t="shared" si="10"/>
        <v>0</v>
      </c>
      <c r="E157" s="185">
        <f t="shared" si="10"/>
        <v>0</v>
      </c>
      <c r="F157" s="185">
        <f t="shared" si="10"/>
        <v>0</v>
      </c>
      <c r="G157" s="185">
        <f t="shared" si="10"/>
        <v>0</v>
      </c>
      <c r="H157" s="185">
        <f t="shared" si="10"/>
        <v>0</v>
      </c>
      <c r="I157" s="186">
        <f>SUM(D157:H157)</f>
        <v>0</v>
      </c>
    </row>
    <row r="158" spans="1:9" ht="13.5" thickBot="1" x14ac:dyDescent="0.25">
      <c r="A158" s="187" t="s">
        <v>62</v>
      </c>
      <c r="B158" s="188"/>
      <c r="C158" s="188"/>
      <c r="D158" s="189">
        <f>SUM(D154:D155)</f>
        <v>0</v>
      </c>
      <c r="E158" s="190">
        <f>SUM(E154:E155)</f>
        <v>0</v>
      </c>
      <c r="F158" s="190">
        <f>SUM(F154:F155)</f>
        <v>0</v>
      </c>
      <c r="G158" s="190">
        <f>SUM(G154:G155)</f>
        <v>0</v>
      </c>
      <c r="H158" s="190">
        <f>SUM(H154:H155)</f>
        <v>0</v>
      </c>
      <c r="I158" s="191">
        <f>SUM(D158:H158)</f>
        <v>0</v>
      </c>
    </row>
  </sheetData>
  <phoneticPr fontId="2" type="noConversion"/>
  <printOptions horizontalCentered="1"/>
  <pageMargins left="0.6" right="0.6" top="0.75" bottom="0.55000000000000004" header="0.5" footer="0.4"/>
  <pageSetup scale="90" orientation="portrait"/>
  <headerFooter alignWithMargins="0">
    <oddHeader>&amp;L&amp;"Arial,Bold"&amp;12Subaward Budget Detail&amp;RPage &amp;P of &amp;N</oddHeader>
    <oddFooter>&amp;L&amp;Z&amp;F - 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55"/>
  <sheetViews>
    <sheetView workbookViewId="0">
      <selection activeCell="K43" sqref="K43"/>
    </sheetView>
  </sheetViews>
  <sheetFormatPr defaultRowHeight="12.75" x14ac:dyDescent="0.2"/>
  <cols>
    <col min="1" max="1" width="28.140625" bestFit="1" customWidth="1"/>
    <col min="2" max="2" width="12.28515625" bestFit="1" customWidth="1"/>
    <col min="3" max="3" width="10.85546875" bestFit="1" customWidth="1"/>
    <col min="4" max="4" width="6.140625" bestFit="1" customWidth="1"/>
    <col min="5" max="5" width="26.7109375" bestFit="1" customWidth="1"/>
    <col min="6" max="7" width="12.42578125" customWidth="1"/>
  </cols>
  <sheetData>
    <row r="1" spans="1:7" x14ac:dyDescent="0.2">
      <c r="A1" s="194" t="s">
        <v>21</v>
      </c>
      <c r="B1" s="194" t="s">
        <v>99</v>
      </c>
      <c r="C1" s="194" t="s">
        <v>100</v>
      </c>
      <c r="D1" s="194" t="s">
        <v>101</v>
      </c>
      <c r="E1" s="194" t="s">
        <v>98</v>
      </c>
      <c r="F1" s="194" t="s">
        <v>69</v>
      </c>
      <c r="G1" s="194" t="s">
        <v>30</v>
      </c>
    </row>
    <row r="2" spans="1:7" x14ac:dyDescent="0.2">
      <c r="A2" t="s">
        <v>94</v>
      </c>
      <c r="B2" t="s">
        <v>59</v>
      </c>
      <c r="C2" t="s">
        <v>102</v>
      </c>
      <c r="D2" t="s">
        <v>69</v>
      </c>
      <c r="E2" s="37" t="s">
        <v>105</v>
      </c>
      <c r="F2">
        <v>0.57699999999999996</v>
      </c>
      <c r="G2">
        <v>0.75</v>
      </c>
    </row>
    <row r="3" spans="1:7" x14ac:dyDescent="0.2">
      <c r="A3" t="s">
        <v>95</v>
      </c>
      <c r="B3" t="s">
        <v>103</v>
      </c>
      <c r="C3" t="s">
        <v>0</v>
      </c>
      <c r="D3" t="s">
        <v>1</v>
      </c>
      <c r="E3" s="37" t="s">
        <v>106</v>
      </c>
      <c r="F3">
        <v>0.29299999999999998</v>
      </c>
      <c r="G3">
        <v>0.75</v>
      </c>
    </row>
    <row r="4" spans="1:7" x14ac:dyDescent="0.2">
      <c r="A4" t="s">
        <v>6</v>
      </c>
      <c r="B4" t="s">
        <v>2</v>
      </c>
      <c r="D4" t="s">
        <v>70</v>
      </c>
      <c r="E4" s="37" t="s">
        <v>107</v>
      </c>
      <c r="F4">
        <v>0.35</v>
      </c>
      <c r="G4">
        <v>0.75</v>
      </c>
    </row>
    <row r="5" spans="1:7" x14ac:dyDescent="0.2">
      <c r="A5" t="s">
        <v>96</v>
      </c>
      <c r="E5" s="37" t="s">
        <v>108</v>
      </c>
      <c r="F5">
        <v>0.27700000000000002</v>
      </c>
      <c r="G5">
        <v>0.75</v>
      </c>
    </row>
    <row r="6" spans="1:7" x14ac:dyDescent="0.2">
      <c r="A6" t="s">
        <v>97</v>
      </c>
      <c r="E6" s="37" t="s">
        <v>109</v>
      </c>
      <c r="F6">
        <v>0.35899999999999999</v>
      </c>
      <c r="G6">
        <v>0.75</v>
      </c>
    </row>
    <row r="7" spans="1:7" x14ac:dyDescent="0.2">
      <c r="A7" t="s">
        <v>7</v>
      </c>
      <c r="E7" s="37" t="s">
        <v>110</v>
      </c>
      <c r="F7">
        <v>0.29199999999999998</v>
      </c>
      <c r="G7">
        <v>0.75</v>
      </c>
    </row>
    <row r="8" spans="1:7" x14ac:dyDescent="0.2">
      <c r="A8" t="s">
        <v>47</v>
      </c>
      <c r="E8" s="37" t="s">
        <v>112</v>
      </c>
      <c r="F8">
        <v>0.57399999999999995</v>
      </c>
      <c r="G8">
        <v>0.72</v>
      </c>
    </row>
    <row r="9" spans="1:7" x14ac:dyDescent="0.2">
      <c r="A9" t="s">
        <v>46</v>
      </c>
      <c r="E9" s="37" t="s">
        <v>113</v>
      </c>
      <c r="F9">
        <v>0.29199999999999998</v>
      </c>
      <c r="G9">
        <v>0.72</v>
      </c>
    </row>
    <row r="10" spans="1:7" x14ac:dyDescent="0.2">
      <c r="A10" t="s">
        <v>136</v>
      </c>
      <c r="E10" s="37" t="s">
        <v>114</v>
      </c>
      <c r="F10">
        <v>0.35</v>
      </c>
      <c r="G10">
        <v>0.72</v>
      </c>
    </row>
    <row r="11" spans="1:7" x14ac:dyDescent="0.2">
      <c r="A11" t="s">
        <v>111</v>
      </c>
      <c r="E11" s="37" t="s">
        <v>115</v>
      </c>
      <c r="F11">
        <v>0.27700000000000002</v>
      </c>
      <c r="G11">
        <v>0.72</v>
      </c>
    </row>
    <row r="12" spans="1:7" x14ac:dyDescent="0.2">
      <c r="A12" t="s">
        <v>90</v>
      </c>
      <c r="E12" s="37" t="s">
        <v>116</v>
      </c>
      <c r="F12">
        <v>0.36</v>
      </c>
      <c r="G12">
        <v>0.72</v>
      </c>
    </row>
    <row r="13" spans="1:7" x14ac:dyDescent="0.2">
      <c r="A13" t="s">
        <v>89</v>
      </c>
      <c r="E13" s="37" t="s">
        <v>117</v>
      </c>
      <c r="F13">
        <v>0.29199999999999998</v>
      </c>
      <c r="G13">
        <v>0.72</v>
      </c>
    </row>
    <row r="14" spans="1:7" x14ac:dyDescent="0.2">
      <c r="A14" t="s">
        <v>45</v>
      </c>
      <c r="E14" s="37" t="s">
        <v>118</v>
      </c>
      <c r="F14">
        <v>0.55300000000000005</v>
      </c>
      <c r="G14">
        <v>0.79200000000000004</v>
      </c>
    </row>
    <row r="15" spans="1:7" x14ac:dyDescent="0.2">
      <c r="A15" t="s">
        <v>4</v>
      </c>
      <c r="E15" s="37" t="s">
        <v>119</v>
      </c>
      <c r="F15">
        <v>0.29399999999999998</v>
      </c>
      <c r="G15">
        <v>0.79200000000000004</v>
      </c>
    </row>
    <row r="16" spans="1:7" x14ac:dyDescent="0.2">
      <c r="A16" t="s">
        <v>70</v>
      </c>
      <c r="E16" s="37" t="s">
        <v>120</v>
      </c>
      <c r="F16">
        <v>0.41</v>
      </c>
      <c r="G16">
        <v>0.79200000000000004</v>
      </c>
    </row>
    <row r="17" spans="5:7" x14ac:dyDescent="0.2">
      <c r="E17" s="37" t="s">
        <v>121</v>
      </c>
      <c r="F17">
        <v>0.30499999999999999</v>
      </c>
      <c r="G17">
        <v>0.79200000000000004</v>
      </c>
    </row>
    <row r="18" spans="5:7" x14ac:dyDescent="0.2">
      <c r="E18" s="37" t="s">
        <v>122</v>
      </c>
      <c r="F18">
        <v>0.40500000000000003</v>
      </c>
      <c r="G18">
        <v>0.79200000000000004</v>
      </c>
    </row>
    <row r="19" spans="5:7" x14ac:dyDescent="0.2">
      <c r="E19" s="37" t="s">
        <v>123</v>
      </c>
      <c r="F19">
        <v>0.27300000000000002</v>
      </c>
      <c r="G19">
        <v>0.79200000000000004</v>
      </c>
    </row>
    <row r="20" spans="5:7" x14ac:dyDescent="0.2">
      <c r="E20" s="37" t="s">
        <v>124</v>
      </c>
      <c r="F20">
        <v>0.54400000000000004</v>
      </c>
      <c r="G20">
        <v>0.78700000000000003</v>
      </c>
    </row>
    <row r="21" spans="5:7" x14ac:dyDescent="0.2">
      <c r="E21" s="37" t="s">
        <v>125</v>
      </c>
      <c r="F21">
        <v>0.29299999999999998</v>
      </c>
      <c r="G21">
        <v>0.78700000000000003</v>
      </c>
    </row>
    <row r="22" spans="5:7" x14ac:dyDescent="0.2">
      <c r="E22" s="37" t="s">
        <v>126</v>
      </c>
      <c r="F22">
        <v>0.40799999999999997</v>
      </c>
      <c r="G22">
        <v>0.78700000000000003</v>
      </c>
    </row>
    <row r="23" spans="5:7" x14ac:dyDescent="0.2">
      <c r="E23" s="37" t="s">
        <v>127</v>
      </c>
      <c r="F23">
        <v>0.30499999999999999</v>
      </c>
      <c r="G23">
        <v>0.78700000000000003</v>
      </c>
    </row>
    <row r="24" spans="5:7" x14ac:dyDescent="0.2">
      <c r="E24" s="37" t="s">
        <v>128</v>
      </c>
      <c r="F24">
        <v>0.40300000000000002</v>
      </c>
      <c r="G24">
        <v>0.78700000000000003</v>
      </c>
    </row>
    <row r="25" spans="5:7" x14ac:dyDescent="0.2">
      <c r="E25" s="37" t="s">
        <v>129</v>
      </c>
      <c r="F25">
        <v>0.27300000000000002</v>
      </c>
      <c r="G25">
        <v>0.78700000000000003</v>
      </c>
    </row>
    <row r="26" spans="5:7" x14ac:dyDescent="0.2">
      <c r="E26" s="37" t="s">
        <v>130</v>
      </c>
      <c r="F26">
        <v>0.54400000000000004</v>
      </c>
      <c r="G26">
        <v>0.78700000000000003</v>
      </c>
    </row>
    <row r="27" spans="5:7" x14ac:dyDescent="0.2">
      <c r="E27" s="37" t="s">
        <v>131</v>
      </c>
      <c r="F27">
        <v>0.29299999999999998</v>
      </c>
      <c r="G27">
        <v>0.78700000000000003</v>
      </c>
    </row>
    <row r="28" spans="5:7" x14ac:dyDescent="0.2">
      <c r="E28" s="37" t="s">
        <v>132</v>
      </c>
      <c r="F28">
        <v>0.40799999999999997</v>
      </c>
      <c r="G28">
        <v>0.78700000000000003</v>
      </c>
    </row>
    <row r="29" spans="5:7" x14ac:dyDescent="0.2">
      <c r="E29" s="37" t="s">
        <v>133</v>
      </c>
      <c r="F29">
        <v>0.30499999999999999</v>
      </c>
      <c r="G29">
        <v>0.78700000000000003</v>
      </c>
    </row>
    <row r="30" spans="5:7" x14ac:dyDescent="0.2">
      <c r="E30" s="37" t="s">
        <v>134</v>
      </c>
      <c r="F30">
        <v>0.40300000000000002</v>
      </c>
      <c r="G30">
        <v>0.78700000000000003</v>
      </c>
    </row>
    <row r="31" spans="5:7" x14ac:dyDescent="0.2">
      <c r="E31" s="37" t="s">
        <v>135</v>
      </c>
      <c r="F31">
        <v>0.27300000000000002</v>
      </c>
      <c r="G31">
        <v>0.78700000000000003</v>
      </c>
    </row>
    <row r="32" spans="5:7" x14ac:dyDescent="0.2">
      <c r="E32" s="37" t="s">
        <v>137</v>
      </c>
      <c r="F32">
        <v>0.54400000000000004</v>
      </c>
      <c r="G32">
        <v>0.78700000000000003</v>
      </c>
    </row>
    <row r="33" spans="5:7" x14ac:dyDescent="0.2">
      <c r="E33" s="37" t="s">
        <v>138</v>
      </c>
      <c r="F33">
        <v>0.29299999999999998</v>
      </c>
      <c r="G33">
        <v>0.78700000000000003</v>
      </c>
    </row>
    <row r="34" spans="5:7" x14ac:dyDescent="0.2">
      <c r="E34" s="37" t="s">
        <v>139</v>
      </c>
      <c r="F34">
        <v>0.40799999999999997</v>
      </c>
      <c r="G34">
        <v>0.78700000000000003</v>
      </c>
    </row>
    <row r="35" spans="5:7" x14ac:dyDescent="0.2">
      <c r="E35" s="37" t="s">
        <v>140</v>
      </c>
      <c r="F35">
        <v>0.30499999999999999</v>
      </c>
      <c r="G35">
        <v>0.78700000000000003</v>
      </c>
    </row>
    <row r="36" spans="5:7" x14ac:dyDescent="0.2">
      <c r="E36" s="37" t="s">
        <v>141</v>
      </c>
      <c r="F36">
        <v>0.40300000000000002</v>
      </c>
      <c r="G36">
        <v>0.78700000000000003</v>
      </c>
    </row>
    <row r="37" spans="5:7" x14ac:dyDescent="0.2">
      <c r="E37" s="37" t="s">
        <v>142</v>
      </c>
      <c r="F37">
        <v>0.27300000000000002</v>
      </c>
      <c r="G37">
        <v>0.78700000000000003</v>
      </c>
    </row>
    <row r="38" spans="5:7" x14ac:dyDescent="0.2">
      <c r="E38" s="37" t="s">
        <v>145</v>
      </c>
      <c r="F38">
        <v>0.54400000000000004</v>
      </c>
      <c r="G38">
        <v>0.78700000000000003</v>
      </c>
    </row>
    <row r="39" spans="5:7" x14ac:dyDescent="0.2">
      <c r="E39" s="37" t="s">
        <v>146</v>
      </c>
      <c r="F39">
        <v>0.29299999999999998</v>
      </c>
      <c r="G39">
        <v>0.78700000000000003</v>
      </c>
    </row>
    <row r="40" spans="5:7" x14ac:dyDescent="0.2">
      <c r="E40" s="37" t="s">
        <v>147</v>
      </c>
      <c r="F40">
        <v>0.40799999999999997</v>
      </c>
      <c r="G40">
        <v>0.78700000000000003</v>
      </c>
    </row>
    <row r="41" spans="5:7" x14ac:dyDescent="0.2">
      <c r="E41" s="37" t="s">
        <v>148</v>
      </c>
      <c r="F41">
        <v>0.30499999999999999</v>
      </c>
      <c r="G41">
        <v>0.78700000000000003</v>
      </c>
    </row>
    <row r="42" spans="5:7" x14ac:dyDescent="0.2">
      <c r="E42" s="37" t="s">
        <v>149</v>
      </c>
      <c r="F42">
        <v>0.40300000000000002</v>
      </c>
      <c r="G42">
        <v>0.78700000000000003</v>
      </c>
    </row>
    <row r="43" spans="5:7" x14ac:dyDescent="0.2">
      <c r="E43" s="37" t="s">
        <v>150</v>
      </c>
      <c r="F43">
        <v>0.27300000000000002</v>
      </c>
      <c r="G43">
        <v>0.78700000000000003</v>
      </c>
    </row>
    <row r="44" spans="5:7" x14ac:dyDescent="0.2">
      <c r="E44" s="37" t="s">
        <v>151</v>
      </c>
      <c r="F44">
        <v>0.54400000000000004</v>
      </c>
      <c r="G44">
        <v>0.78700000000000003</v>
      </c>
    </row>
    <row r="45" spans="5:7" x14ac:dyDescent="0.2">
      <c r="E45" s="37" t="s">
        <v>152</v>
      </c>
      <c r="F45">
        <v>0.29299999999999998</v>
      </c>
      <c r="G45">
        <v>0.78700000000000003</v>
      </c>
    </row>
    <row r="46" spans="5:7" x14ac:dyDescent="0.2">
      <c r="E46" s="37" t="s">
        <v>153</v>
      </c>
      <c r="F46">
        <v>0.40799999999999997</v>
      </c>
      <c r="G46">
        <v>0.78700000000000003</v>
      </c>
    </row>
    <row r="47" spans="5:7" x14ac:dyDescent="0.2">
      <c r="E47" s="37" t="s">
        <v>154</v>
      </c>
      <c r="F47">
        <v>0.30499999999999999</v>
      </c>
      <c r="G47">
        <v>0.78700000000000003</v>
      </c>
    </row>
    <row r="48" spans="5:7" x14ac:dyDescent="0.2">
      <c r="E48" s="37" t="s">
        <v>155</v>
      </c>
      <c r="F48">
        <v>0.40300000000000002</v>
      </c>
      <c r="G48">
        <v>0.78700000000000003</v>
      </c>
    </row>
    <row r="49" spans="5:7" x14ac:dyDescent="0.2">
      <c r="E49" s="37" t="s">
        <v>156</v>
      </c>
      <c r="F49">
        <v>0.27300000000000002</v>
      </c>
      <c r="G49">
        <v>0.78700000000000003</v>
      </c>
    </row>
    <row r="50" spans="5:7" x14ac:dyDescent="0.2">
      <c r="E50" s="37" t="s">
        <v>157</v>
      </c>
      <c r="F50">
        <v>0.54400000000000004</v>
      </c>
      <c r="G50">
        <v>0.78700000000000003</v>
      </c>
    </row>
    <row r="51" spans="5:7" x14ac:dyDescent="0.2">
      <c r="E51" s="37" t="s">
        <v>158</v>
      </c>
      <c r="F51">
        <v>0.29299999999999998</v>
      </c>
      <c r="G51">
        <v>0.78700000000000003</v>
      </c>
    </row>
    <row r="52" spans="5:7" x14ac:dyDescent="0.2">
      <c r="E52" s="37" t="s">
        <v>159</v>
      </c>
      <c r="F52">
        <v>0.40799999999999997</v>
      </c>
      <c r="G52">
        <v>0.78700000000000003</v>
      </c>
    </row>
    <row r="53" spans="5:7" x14ac:dyDescent="0.2">
      <c r="E53" s="37" t="s">
        <v>160</v>
      </c>
      <c r="F53">
        <v>0.30499999999999999</v>
      </c>
      <c r="G53">
        <v>0.78700000000000003</v>
      </c>
    </row>
    <row r="54" spans="5:7" x14ac:dyDescent="0.2">
      <c r="E54" s="37" t="s">
        <v>161</v>
      </c>
      <c r="F54">
        <v>0.40300000000000002</v>
      </c>
      <c r="G54">
        <v>0.78700000000000003</v>
      </c>
    </row>
    <row r="55" spans="5:7" x14ac:dyDescent="0.2">
      <c r="E55" s="37" t="s">
        <v>162</v>
      </c>
      <c r="F55">
        <v>0.27300000000000002</v>
      </c>
      <c r="G55">
        <v>0.78700000000000003</v>
      </c>
    </row>
  </sheetData>
  <phoneticPr fontId="2" type="noConversion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Detailed Budget</vt:lpstr>
      <vt:lpstr>Domestic Travel</vt:lpstr>
      <vt:lpstr>Foreign Travel</vt:lpstr>
      <vt:lpstr>Cost Share Budget</vt:lpstr>
      <vt:lpstr>Subawards</vt:lpstr>
      <vt:lpstr>Lists</vt:lpstr>
      <vt:lpstr>Base</vt:lpstr>
      <vt:lpstr>Function</vt:lpstr>
      <vt:lpstr>Location</vt:lpstr>
      <vt:lpstr>RolesList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Megan Dietrich</cp:lastModifiedBy>
  <cp:lastPrinted>2022-03-10T18:11:04Z</cp:lastPrinted>
  <dcterms:created xsi:type="dcterms:W3CDTF">2006-05-19T19:04:14Z</dcterms:created>
  <dcterms:modified xsi:type="dcterms:W3CDTF">2023-03-01T21:30:49Z</dcterms:modified>
</cp:coreProperties>
</file>